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showPivotChartFilter="1" defaultThemeVersion="124226"/>
  <xr:revisionPtr revIDLastSave="0" documentId="13_ncr:1_{8F7E9083-583E-42C4-9835-49D63F0E58DC}" xr6:coauthVersionLast="47" xr6:coauthVersionMax="47" xr10:uidLastSave="{00000000-0000-0000-0000-000000000000}"/>
  <bookViews>
    <workbookView xWindow="-120" yWindow="-120" windowWidth="20730" windowHeight="11160" tabRatio="900" activeTab="4" xr2:uid="{00000000-000D-0000-FFFF-FFFF00000000}"/>
  </bookViews>
  <sheets>
    <sheet name="Contenido" sheetId="234" r:id="rId1"/>
    <sheet name="Metadato" sheetId="149" r:id="rId2"/>
    <sheet name="1" sheetId="194" r:id="rId3"/>
    <sheet name="2" sheetId="203" r:id="rId4"/>
    <sheet name="3" sheetId="200" r:id="rId5"/>
    <sheet name="4" sheetId="211" r:id="rId6"/>
    <sheet name="5" sheetId="236" r:id="rId7"/>
    <sheet name="PIB trimestral precios corr" sheetId="239" state="hidden" r:id="rId8"/>
    <sheet name="Boletín" sheetId="238" state="hidden" r:id="rId9"/>
  </sheets>
  <definedNames>
    <definedName name="_Fill" localSheetId="3" hidden="1">#REF!</definedName>
    <definedName name="_Fill" localSheetId="4" hidden="1">#REF!</definedName>
    <definedName name="_Fill" localSheetId="5" hidden="1">#REF!</definedName>
    <definedName name="_Fill" localSheetId="6" hidden="1">#REF!</definedName>
    <definedName name="_Fill" hidden="1">#REF!</definedName>
    <definedName name="_xlnm._FilterDatabase" localSheetId="2" hidden="1">'1'!$A$11:$E$61</definedName>
    <definedName name="_xlnm._FilterDatabase" localSheetId="3" hidden="1">'2'!$B$1:$B$39</definedName>
    <definedName name="_xlnm._FilterDatabase" localSheetId="4" hidden="1">'3'!$A$11:$B$37</definedName>
    <definedName name="_xlnm._FilterDatabase" localSheetId="5" hidden="1">'4'!$B$1:$B$28</definedName>
    <definedName name="_xlnm._FilterDatabase" localSheetId="6" hidden="1">'5'!$B$1:$B$32</definedName>
    <definedName name="A_IMPRESIÓN_IM" localSheetId="3">#REF!</definedName>
    <definedName name="A_IMPRESIÓN_IM" localSheetId="4">#REF!</definedName>
    <definedName name="A_IMPRESIÓN_IM" localSheetId="5">#REF!</definedName>
    <definedName name="A_IMPRESIÓN_IM" localSheetId="6">#REF!</definedName>
    <definedName name="A_IMPRESIÓN_IM">#REF!</definedName>
    <definedName name="_xlnm.Print_Area" localSheetId="8">Boletín!$A$1:$AI$94</definedName>
    <definedName name="Final" localSheetId="3">#REF!</definedName>
    <definedName name="Final" localSheetId="4">#REF!</definedName>
    <definedName name="Final" localSheetId="5">#REF!</definedName>
    <definedName name="Final" localSheetId="6">#REF!</definedName>
    <definedName name="Final">#REF!</definedName>
    <definedName name="fivi" localSheetId="3" hidden="1">#REF!</definedName>
    <definedName name="fivi" localSheetId="4" hidden="1">#REF!</definedName>
    <definedName name="fivi" localSheetId="5" hidden="1">#REF!</definedName>
    <definedName name="fivi" localSheetId="6" hidden="1">#REF!</definedName>
    <definedName name="fivi"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5" i="203" l="1"/>
  <c r="G55" i="236"/>
  <c r="H55" i="236"/>
  <c r="E55" i="236"/>
  <c r="D55" i="236"/>
  <c r="L55" i="211" l="1"/>
  <c r="K55" i="211"/>
  <c r="J55" i="211"/>
  <c r="H55" i="211"/>
  <c r="G55" i="211"/>
  <c r="E55" i="211"/>
  <c r="D55" i="211"/>
  <c r="I55" i="200"/>
  <c r="H55" i="200"/>
  <c r="G55" i="200"/>
  <c r="E55" i="200"/>
  <c r="D55" i="200"/>
  <c r="K55" i="203"/>
  <c r="J55" i="203"/>
  <c r="H55" i="203"/>
  <c r="G55" i="203"/>
  <c r="E55" i="203"/>
  <c r="D55" i="203"/>
  <c r="I55" i="194"/>
  <c r="H55" i="194"/>
  <c r="G55" i="194"/>
  <c r="E55" i="194"/>
  <c r="D55" i="194"/>
  <c r="L54" i="203"/>
  <c r="E54" i="211"/>
  <c r="D54" i="211"/>
  <c r="L54" i="211"/>
  <c r="K54" i="211"/>
  <c r="J54" i="211"/>
  <c r="H54" i="211"/>
  <c r="G54" i="211"/>
  <c r="K54" i="203"/>
  <c r="J54" i="203"/>
  <c r="H54" i="203"/>
  <c r="G54" i="203"/>
  <c r="E54" i="203"/>
  <c r="D54" i="203"/>
  <c r="H54" i="236"/>
  <c r="G54" i="236"/>
  <c r="E54" i="236"/>
  <c r="D54" i="236"/>
  <c r="I54" i="200" l="1"/>
  <c r="H54" i="200"/>
  <c r="G54" i="200"/>
  <c r="E54" i="200"/>
  <c r="D54" i="200"/>
  <c r="I54" i="194"/>
  <c r="H54" i="194"/>
  <c r="G54" i="194"/>
  <c r="E54" i="194"/>
  <c r="D54" i="194"/>
  <c r="H53" i="236"/>
  <c r="G53" i="236"/>
  <c r="E53" i="236"/>
  <c r="D53" i="236"/>
  <c r="L53" i="211"/>
  <c r="K53" i="211"/>
  <c r="J53" i="211"/>
  <c r="J52" i="211"/>
  <c r="H53" i="211"/>
  <c r="G53" i="211"/>
  <c r="E53" i="211"/>
  <c r="D53" i="211"/>
  <c r="L53" i="203"/>
  <c r="K53" i="203"/>
  <c r="J53" i="203"/>
  <c r="H53" i="203"/>
  <c r="G53" i="203"/>
  <c r="E53" i="203"/>
  <c r="D53" i="203"/>
  <c r="E53" i="200"/>
  <c r="D53" i="200"/>
  <c r="I53" i="200"/>
  <c r="H53" i="200"/>
  <c r="G53" i="200"/>
  <c r="I53" i="194" l="1"/>
  <c r="H53" i="194"/>
  <c r="G53" i="194"/>
  <c r="E53" i="194"/>
  <c r="D53" i="194"/>
  <c r="L51" i="211"/>
  <c r="L52" i="203"/>
  <c r="L52" i="211"/>
  <c r="E52" i="236"/>
  <c r="D52" i="236"/>
  <c r="H52" i="236"/>
  <c r="G52" i="236"/>
  <c r="K52" i="211" l="1"/>
  <c r="H52" i="211"/>
  <c r="G52" i="211"/>
  <c r="E52" i="211"/>
  <c r="D52" i="211"/>
  <c r="I52" i="200"/>
  <c r="H52" i="200"/>
  <c r="G52" i="200"/>
  <c r="E52" i="200"/>
  <c r="D52" i="200"/>
  <c r="K52" i="203"/>
  <c r="J52" i="203"/>
  <c r="H52" i="203"/>
  <c r="G52" i="203"/>
  <c r="E52" i="203"/>
  <c r="D52" i="203"/>
  <c r="I52" i="194"/>
  <c r="H52" i="194"/>
  <c r="G52" i="194"/>
  <c r="E52" i="194"/>
  <c r="D52" i="194"/>
  <c r="L51" i="203"/>
  <c r="K50" i="203"/>
  <c r="K51" i="203"/>
  <c r="H51" i="236"/>
  <c r="G51" i="236"/>
  <c r="E51" i="236"/>
  <c r="D51" i="236"/>
  <c r="K51" i="211" l="1"/>
  <c r="J51" i="211"/>
  <c r="H51" i="211"/>
  <c r="G51" i="211"/>
  <c r="E51" i="211"/>
  <c r="D51" i="211"/>
  <c r="E51" i="200"/>
  <c r="D51" i="200"/>
  <c r="I51" i="200"/>
  <c r="H51" i="200"/>
  <c r="G51" i="200"/>
  <c r="H51" i="203"/>
  <c r="G51" i="203"/>
  <c r="E51" i="203"/>
  <c r="D51" i="203"/>
  <c r="I51" i="194"/>
  <c r="H51" i="194"/>
  <c r="G51" i="194"/>
  <c r="E51" i="194"/>
  <c r="D51" i="194"/>
  <c r="L50" i="203"/>
  <c r="E50" i="236"/>
  <c r="D50" i="236"/>
  <c r="H50" i="236"/>
  <c r="G50" i="236"/>
  <c r="J51" i="203" l="1"/>
  <c r="L50" i="211"/>
  <c r="K50" i="211"/>
  <c r="J50" i="211"/>
  <c r="H50" i="211"/>
  <c r="G50" i="211"/>
  <c r="E50" i="211"/>
  <c r="D50" i="211"/>
  <c r="E50" i="203"/>
  <c r="D50" i="203"/>
  <c r="J50" i="203"/>
  <c r="H50" i="203"/>
  <c r="G50" i="203"/>
  <c r="G50" i="194"/>
  <c r="I50" i="194"/>
  <c r="H50" i="194"/>
  <c r="E50" i="194"/>
  <c r="D50" i="194"/>
  <c r="H50" i="200"/>
  <c r="G50" i="200"/>
  <c r="E50" i="200"/>
  <c r="D50" i="200"/>
  <c r="I50" i="200" l="1"/>
  <c r="H48" i="194"/>
  <c r="G48" i="194"/>
  <c r="H47" i="194"/>
  <c r="G47" i="194"/>
  <c r="H46" i="194"/>
  <c r="G46" i="194"/>
  <c r="H45" i="194"/>
  <c r="G45" i="194"/>
  <c r="H44" i="194"/>
  <c r="G44" i="194"/>
  <c r="H43" i="194"/>
  <c r="G43" i="194"/>
  <c r="H42" i="194"/>
  <c r="G42" i="194"/>
  <c r="H41" i="194"/>
  <c r="G41" i="194"/>
  <c r="H40" i="194"/>
  <c r="G40" i="194"/>
  <c r="H39" i="194"/>
  <c r="G39" i="194"/>
  <c r="H38" i="194"/>
  <c r="G38" i="194"/>
  <c r="H37" i="194"/>
  <c r="G37" i="194"/>
  <c r="H36" i="194"/>
  <c r="G36" i="194"/>
  <c r="H35" i="194"/>
  <c r="G35" i="194"/>
  <c r="H34" i="194"/>
  <c r="G34" i="194"/>
  <c r="H33" i="194"/>
  <c r="G33" i="194"/>
  <c r="H32" i="194"/>
  <c r="G32" i="194"/>
  <c r="H31" i="194"/>
  <c r="G31" i="194"/>
  <c r="H30" i="194"/>
  <c r="G30" i="194"/>
  <c r="H29" i="194"/>
  <c r="G29" i="194"/>
  <c r="H28" i="194"/>
  <c r="G28" i="194"/>
  <c r="H27" i="194"/>
  <c r="G27" i="194"/>
  <c r="H26" i="194"/>
  <c r="G26" i="194"/>
  <c r="H25" i="194"/>
  <c r="G25" i="194"/>
  <c r="H24" i="194"/>
  <c r="G24" i="194"/>
  <c r="H23" i="194"/>
  <c r="G23" i="194"/>
  <c r="H22" i="194"/>
  <c r="G22" i="194"/>
  <c r="H21" i="194"/>
  <c r="G21" i="194"/>
  <c r="H20" i="194"/>
  <c r="G20" i="194"/>
  <c r="H19" i="194"/>
  <c r="G19" i="194"/>
  <c r="H18" i="194"/>
  <c r="G18" i="194"/>
  <c r="H17" i="194"/>
  <c r="G17" i="194"/>
  <c r="H16" i="194"/>
  <c r="G16" i="194"/>
  <c r="H15" i="194"/>
  <c r="G15" i="194"/>
  <c r="H14" i="194"/>
  <c r="G14" i="194"/>
  <c r="E48" i="194"/>
  <c r="E47" i="194"/>
  <c r="E46" i="194"/>
  <c r="E45" i="194"/>
  <c r="E44" i="194"/>
  <c r="E43" i="194"/>
  <c r="E42" i="194"/>
  <c r="E41" i="194"/>
  <c r="E40" i="194"/>
  <c r="E39" i="194"/>
  <c r="E38" i="194"/>
  <c r="E37" i="194"/>
  <c r="E36" i="194"/>
  <c r="E35" i="194"/>
  <c r="E34" i="194"/>
  <c r="E33" i="194"/>
  <c r="E32" i="194"/>
  <c r="E31" i="194"/>
  <c r="E30" i="194"/>
  <c r="E29" i="194"/>
  <c r="E28" i="194"/>
  <c r="E27" i="194"/>
  <c r="E26" i="194"/>
  <c r="E25" i="194"/>
  <c r="E24" i="194"/>
  <c r="E23" i="194"/>
  <c r="E22" i="194"/>
  <c r="E21" i="194"/>
  <c r="E20" i="194"/>
  <c r="E19" i="194"/>
  <c r="E18" i="194"/>
  <c r="E17" i="194"/>
  <c r="E16" i="194"/>
  <c r="E15" i="194"/>
  <c r="E14" i="194"/>
  <c r="D48" i="194"/>
  <c r="D47" i="194"/>
  <c r="D46" i="194"/>
  <c r="D45" i="194"/>
  <c r="D44" i="194"/>
  <c r="D43" i="194"/>
  <c r="D42" i="194"/>
  <c r="D41" i="194"/>
  <c r="D40" i="194"/>
  <c r="D39" i="194"/>
  <c r="D38" i="194"/>
  <c r="D37" i="194"/>
  <c r="D36" i="194"/>
  <c r="D35" i="194"/>
  <c r="D34" i="194"/>
  <c r="D33" i="194"/>
  <c r="D32" i="194"/>
  <c r="D31" i="194"/>
  <c r="D30" i="194"/>
  <c r="D29" i="194"/>
  <c r="D28" i="194"/>
  <c r="D27" i="194"/>
  <c r="D26" i="194"/>
  <c r="D25" i="194"/>
  <c r="D24" i="194"/>
  <c r="D23" i="194"/>
  <c r="D22" i="194"/>
  <c r="D21" i="194"/>
  <c r="D20" i="194"/>
  <c r="D19" i="194"/>
  <c r="D18" i="194"/>
  <c r="D17" i="194"/>
  <c r="D16" i="194"/>
  <c r="D15" i="194"/>
  <c r="D14" i="194"/>
  <c r="L49" i="203" l="1"/>
  <c r="H49" i="236"/>
  <c r="G49" i="236"/>
  <c r="E49" i="236"/>
  <c r="D49" i="236"/>
  <c r="H49" i="211"/>
  <c r="G49" i="211"/>
  <c r="L49" i="211"/>
  <c r="K49" i="211"/>
  <c r="J49" i="211"/>
  <c r="E49" i="211"/>
  <c r="D49" i="211"/>
  <c r="I49" i="200"/>
  <c r="H49" i="200"/>
  <c r="G49" i="200"/>
  <c r="E49" i="200"/>
  <c r="D49" i="200"/>
  <c r="I49" i="194"/>
  <c r="H49" i="194"/>
  <c r="G49" i="194"/>
  <c r="E49" i="194"/>
  <c r="D49" i="194"/>
  <c r="K49" i="203"/>
  <c r="J49" i="203"/>
  <c r="H49" i="203"/>
  <c r="G49" i="203"/>
  <c r="E49" i="203"/>
  <c r="D49" i="203"/>
  <c r="I47" i="194"/>
  <c r="D48" i="200"/>
  <c r="L48" i="203" l="1"/>
  <c r="L47" i="203"/>
  <c r="H47" i="200"/>
  <c r="E48" i="236"/>
  <c r="D48" i="236"/>
  <c r="H48" i="236"/>
  <c r="G48" i="236"/>
  <c r="L48" i="211"/>
  <c r="K48" i="211"/>
  <c r="J48" i="211"/>
  <c r="H48" i="211"/>
  <c r="G48" i="211"/>
  <c r="D48" i="211"/>
  <c r="I48" i="200"/>
  <c r="H48" i="200"/>
  <c r="G48" i="200"/>
  <c r="E48" i="200"/>
  <c r="K48" i="203"/>
  <c r="J48" i="203"/>
  <c r="E48" i="203"/>
  <c r="D48" i="203"/>
  <c r="I48" i="194"/>
  <c r="H48" i="203" l="1"/>
  <c r="G48" i="203"/>
  <c r="E47" i="236"/>
  <c r="H47" i="236" l="1"/>
  <c r="G47" i="236"/>
  <c r="D47" i="236"/>
  <c r="E47" i="211"/>
  <c r="D47" i="211"/>
  <c r="E48" i="211" s="1"/>
  <c r="L47" i="211"/>
  <c r="K47" i="211"/>
  <c r="J47" i="211"/>
  <c r="H47" i="211"/>
  <c r="G47" i="211"/>
  <c r="K47" i="203"/>
  <c r="J47" i="203"/>
  <c r="H47" i="203"/>
  <c r="G47" i="203"/>
  <c r="E47" i="203"/>
  <c r="D47" i="203"/>
  <c r="I47" i="200"/>
  <c r="G47" i="200"/>
  <c r="E47" i="200"/>
  <c r="D47" i="200"/>
  <c r="L46" i="211"/>
  <c r="M46" i="203"/>
  <c r="N46" i="203"/>
  <c r="N45" i="203"/>
  <c r="H46" i="236" l="1"/>
  <c r="G46" i="236"/>
  <c r="G45" i="236"/>
  <c r="H45" i="236"/>
  <c r="E46" i="236"/>
  <c r="D46" i="236"/>
  <c r="K46" i="211"/>
  <c r="J46" i="211"/>
  <c r="H46" i="211"/>
  <c r="G46" i="211"/>
  <c r="E45" i="211"/>
  <c r="E46" i="211"/>
  <c r="D46" i="211"/>
  <c r="I46" i="200"/>
  <c r="H46" i="200"/>
  <c r="G46" i="200"/>
  <c r="E46" i="200"/>
  <c r="D46" i="200"/>
  <c r="E46" i="203"/>
  <c r="D46" i="203"/>
  <c r="L46" i="203"/>
  <c r="K46" i="203"/>
  <c r="J46" i="203"/>
  <c r="H46" i="203"/>
  <c r="G46" i="203"/>
  <c r="I46" i="194"/>
  <c r="M42" i="203"/>
  <c r="L42" i="203"/>
  <c r="M45" i="203"/>
  <c r="N44" i="203"/>
  <c r="M44" i="203"/>
  <c r="N43" i="203"/>
  <c r="M43" i="203"/>
  <c r="N42" i="203"/>
  <c r="E45" i="236"/>
  <c r="D45" i="236"/>
  <c r="L45" i="211"/>
  <c r="K45" i="211"/>
  <c r="J45" i="211"/>
  <c r="H45" i="211"/>
  <c r="G45" i="211"/>
  <c r="D45" i="211"/>
  <c r="I45" i="200"/>
  <c r="H45" i="200"/>
  <c r="G45" i="200"/>
  <c r="E45" i="200"/>
  <c r="D45" i="200"/>
  <c r="L45" i="203"/>
  <c r="K45" i="203"/>
  <c r="J45" i="203"/>
  <c r="H45" i="203"/>
  <c r="G45" i="203"/>
  <c r="E45" i="203"/>
  <c r="D45" i="203"/>
  <c r="I45" i="194" l="1"/>
  <c r="L44" i="203"/>
  <c r="L43" i="203"/>
  <c r="E44" i="236" l="1"/>
  <c r="D44" i="236"/>
  <c r="H44" i="236"/>
  <c r="G44" i="236"/>
  <c r="L44" i="211"/>
  <c r="K44" i="211"/>
  <c r="J44" i="211"/>
  <c r="H44" i="211"/>
  <c r="G44" i="211"/>
  <c r="E44" i="211"/>
  <c r="D44" i="211"/>
  <c r="I44" i="200"/>
  <c r="H44" i="200"/>
  <c r="G44" i="200"/>
  <c r="E44" i="200"/>
  <c r="D44" i="200"/>
  <c r="K44" i="203"/>
  <c r="J44" i="203"/>
  <c r="H44" i="203"/>
  <c r="G44" i="203"/>
  <c r="E44" i="203"/>
  <c r="D44" i="203"/>
  <c r="I44" i="194" l="1"/>
  <c r="L43" i="211" l="1"/>
  <c r="H43" i="236" l="1"/>
  <c r="G43" i="236"/>
  <c r="E43" i="236"/>
  <c r="D43" i="236"/>
  <c r="K43" i="211"/>
  <c r="J43" i="211"/>
  <c r="H43" i="211"/>
  <c r="G43" i="211"/>
  <c r="E43" i="211"/>
  <c r="D43" i="211"/>
  <c r="I43" i="200"/>
  <c r="H43" i="200"/>
  <c r="G43" i="200"/>
  <c r="E43" i="200"/>
  <c r="D43" i="200"/>
  <c r="K43" i="203"/>
  <c r="J43" i="203"/>
  <c r="H43" i="203"/>
  <c r="G43" i="203"/>
  <c r="E43" i="203"/>
  <c r="D43" i="203"/>
  <c r="I43" i="194"/>
  <c r="I42" i="194" l="1"/>
  <c r="D34" i="236"/>
  <c r="D35" i="236"/>
  <c r="D36" i="236"/>
  <c r="D37" i="236"/>
  <c r="D38" i="236"/>
  <c r="D39" i="236"/>
  <c r="D40" i="236"/>
  <c r="D41" i="236"/>
  <c r="D42" i="236"/>
  <c r="K42" i="203" l="1"/>
  <c r="J42" i="203"/>
  <c r="H42" i="203"/>
  <c r="G42" i="203"/>
  <c r="E42" i="203"/>
  <c r="D42" i="203"/>
  <c r="H42" i="236" l="1"/>
  <c r="G42" i="236"/>
  <c r="E42" i="236"/>
  <c r="L42" i="211"/>
  <c r="K42" i="211"/>
  <c r="J42" i="211"/>
  <c r="E42" i="211"/>
  <c r="D42" i="211"/>
  <c r="H42" i="211"/>
  <c r="G42" i="211"/>
  <c r="E42" i="200"/>
  <c r="D42" i="200"/>
  <c r="I42" i="200"/>
  <c r="H42" i="200"/>
  <c r="G42" i="200"/>
  <c r="E41" i="236" l="1"/>
  <c r="L41" i="203" l="1"/>
  <c r="H41" i="236"/>
  <c r="G41" i="236"/>
  <c r="L41" i="211" l="1"/>
  <c r="K41" i="211"/>
  <c r="J41" i="211"/>
  <c r="H41" i="211"/>
  <c r="G41" i="211"/>
  <c r="H40" i="211"/>
  <c r="G40" i="211"/>
  <c r="E41" i="211"/>
  <c r="D41" i="211"/>
  <c r="I41" i="200"/>
  <c r="H41" i="200"/>
  <c r="G41" i="200"/>
  <c r="E41" i="200"/>
  <c r="D41" i="200"/>
  <c r="K41" i="203"/>
  <c r="J41" i="203"/>
  <c r="H41" i="203"/>
  <c r="G41" i="203"/>
  <c r="E41" i="203"/>
  <c r="D41" i="203"/>
  <c r="I41" i="194"/>
  <c r="H40" i="200" l="1"/>
  <c r="G39" i="236" l="1"/>
  <c r="H39" i="236"/>
  <c r="G40" i="236"/>
  <c r="H40" i="236"/>
  <c r="E39" i="236"/>
  <c r="E40" i="236"/>
  <c r="J39" i="211"/>
  <c r="K39" i="211"/>
  <c r="L39" i="211"/>
  <c r="J40" i="211"/>
  <c r="K40" i="211"/>
  <c r="L40" i="211"/>
  <c r="G39" i="211"/>
  <c r="H39" i="211"/>
  <c r="D39" i="211"/>
  <c r="E39" i="211"/>
  <c r="D40" i="211"/>
  <c r="E40" i="211"/>
  <c r="I39" i="200"/>
  <c r="I40" i="200"/>
  <c r="G39" i="200"/>
  <c r="H39" i="200"/>
  <c r="G40" i="200"/>
  <c r="J36" i="203"/>
  <c r="K36" i="203"/>
  <c r="J37" i="203"/>
  <c r="K37" i="203"/>
  <c r="J38" i="203"/>
  <c r="K38" i="203"/>
  <c r="J39" i="203"/>
  <c r="K39" i="203"/>
  <c r="G38" i="203"/>
  <c r="H38" i="203"/>
  <c r="G39" i="203"/>
  <c r="H39" i="203"/>
  <c r="D37" i="203"/>
  <c r="E37" i="203"/>
  <c r="D38" i="203"/>
  <c r="E38" i="203"/>
  <c r="D39" i="203"/>
  <c r="E39" i="203"/>
  <c r="I37" i="194"/>
  <c r="I38" i="194"/>
  <c r="I39" i="194"/>
  <c r="D40" i="200"/>
  <c r="E40" i="200"/>
  <c r="E36" i="200"/>
  <c r="E37" i="200"/>
  <c r="E38" i="200"/>
  <c r="D36" i="200"/>
  <c r="D37" i="200"/>
  <c r="D38" i="200"/>
  <c r="D39" i="200"/>
  <c r="E39" i="200"/>
  <c r="L40" i="203"/>
  <c r="L39" i="203"/>
  <c r="K40" i="203"/>
  <c r="J40" i="203"/>
  <c r="H40" i="203"/>
  <c r="G40" i="203"/>
  <c r="E40" i="203"/>
  <c r="D40" i="203"/>
  <c r="I40" i="194"/>
  <c r="L38" i="211" l="1"/>
  <c r="B10" i="239"/>
  <c r="B11" i="239" s="1"/>
  <c r="B12" i="239" s="1"/>
  <c r="B13" i="239" s="1"/>
  <c r="B14" i="239"/>
  <c r="B15" i="239" s="1"/>
  <c r="B16" i="239" s="1"/>
  <c r="B17" i="239" s="1"/>
  <c r="B18" i="239"/>
  <c r="B19" i="239"/>
  <c r="B20" i="239" s="1"/>
  <c r="B21" i="239" s="1"/>
  <c r="B22" i="239"/>
  <c r="B23" i="239"/>
  <c r="B24" i="239" s="1"/>
  <c r="B25" i="239" s="1"/>
  <c r="B26" i="239"/>
  <c r="B27" i="239"/>
  <c r="B28" i="239" s="1"/>
  <c r="B29" i="239" s="1"/>
  <c r="B30" i="239"/>
  <c r="B31" i="239"/>
  <c r="B32" i="239" s="1"/>
  <c r="B33" i="239" s="1"/>
  <c r="B34" i="239"/>
  <c r="B35" i="239"/>
  <c r="B36" i="239" s="1"/>
  <c r="B37" i="239" s="1"/>
  <c r="B38" i="239"/>
  <c r="B39" i="239"/>
  <c r="B40" i="239" s="1"/>
  <c r="B41" i="239" s="1"/>
  <c r="B42" i="239"/>
  <c r="B43" i="239"/>
  <c r="B44" i="239" s="1"/>
  <c r="B45" i="239" s="1"/>
  <c r="B46" i="239"/>
  <c r="B47" i="239"/>
  <c r="B48" i="239" s="1"/>
  <c r="B49" i="239" s="1"/>
  <c r="B50" i="239"/>
  <c r="B51" i="239"/>
  <c r="B52" i="239" s="1"/>
  <c r="B53" i="239" s="1"/>
  <c r="B6" i="239"/>
  <c r="B7" i="239" s="1"/>
  <c r="L38" i="203"/>
  <c r="B8" i="239" l="1"/>
  <c r="B9" i="239" s="1"/>
  <c r="B66" i="238"/>
  <c r="B61" i="238"/>
  <c r="B56" i="238"/>
  <c r="B26" i="238"/>
  <c r="B23" i="238"/>
  <c r="B17" i="238"/>
  <c r="B12" i="238"/>
  <c r="B7" i="238"/>
  <c r="L37" i="203"/>
  <c r="A9" i="236" l="1"/>
  <c r="H38" i="236"/>
  <c r="G38" i="236"/>
  <c r="E38" i="236"/>
  <c r="K38" i="211"/>
  <c r="J38" i="211"/>
  <c r="H38" i="211"/>
  <c r="G38" i="211"/>
  <c r="E38" i="211"/>
  <c r="D38" i="211"/>
  <c r="I38" i="200"/>
  <c r="H38" i="200"/>
  <c r="G38" i="200"/>
  <c r="A9" i="203"/>
  <c r="G37" i="236" l="1"/>
  <c r="H37" i="236"/>
  <c r="E37" i="236" l="1"/>
  <c r="L37" i="211"/>
  <c r="J37" i="211"/>
  <c r="K37" i="211"/>
  <c r="G37" i="211"/>
  <c r="H37" i="211"/>
  <c r="D37" i="211"/>
  <c r="E37" i="211"/>
  <c r="G37" i="200"/>
  <c r="H37" i="200"/>
  <c r="I37" i="200"/>
  <c r="G37" i="203"/>
  <c r="H37" i="203"/>
  <c r="E36" i="236" l="1"/>
  <c r="G36" i="236"/>
  <c r="H36" i="236"/>
  <c r="D36" i="211"/>
  <c r="E36" i="211"/>
  <c r="G36" i="211"/>
  <c r="H36" i="211"/>
  <c r="J36" i="211"/>
  <c r="K36" i="211"/>
  <c r="L36" i="211"/>
  <c r="G36" i="200"/>
  <c r="H36" i="200"/>
  <c r="I36" i="200"/>
  <c r="D36" i="203"/>
  <c r="E36" i="203"/>
  <c r="G36" i="203"/>
  <c r="H36" i="203"/>
  <c r="L36" i="203"/>
  <c r="A9" i="211"/>
  <c r="A9" i="200"/>
  <c r="I36" i="194" l="1"/>
  <c r="H35" i="236" l="1"/>
  <c r="G35" i="236"/>
  <c r="H34" i="236"/>
  <c r="G34" i="236"/>
  <c r="H33" i="236"/>
  <c r="G33" i="236"/>
  <c r="H32" i="236"/>
  <c r="G32" i="236"/>
  <c r="H31" i="236"/>
  <c r="G31" i="236"/>
  <c r="H30" i="236"/>
  <c r="G30" i="236"/>
  <c r="H29" i="236"/>
  <c r="G29" i="236"/>
  <c r="H28" i="236"/>
  <c r="G28" i="236"/>
  <c r="H27" i="236"/>
  <c r="G27" i="236"/>
  <c r="H26" i="236"/>
  <c r="G26" i="236"/>
  <c r="H25" i="236"/>
  <c r="G25" i="236"/>
  <c r="H24" i="236"/>
  <c r="G24" i="236"/>
  <c r="H23" i="236"/>
  <c r="G23" i="236"/>
  <c r="H22" i="236"/>
  <c r="G22" i="236"/>
  <c r="H21" i="236"/>
  <c r="G21" i="236"/>
  <c r="H20" i="236"/>
  <c r="G20" i="236"/>
  <c r="H19" i="236"/>
  <c r="G19" i="236"/>
  <c r="H18" i="236"/>
  <c r="G18" i="236"/>
  <c r="G17" i="236"/>
  <c r="G16" i="236"/>
  <c r="G15" i="236"/>
  <c r="D23" i="236"/>
  <c r="D24" i="236"/>
  <c r="D25" i="236"/>
  <c r="D26" i="236"/>
  <c r="E26" i="236"/>
  <c r="D27" i="236"/>
  <c r="E27" i="236"/>
  <c r="D28" i="236"/>
  <c r="E28" i="236"/>
  <c r="D29" i="236"/>
  <c r="E29" i="236"/>
  <c r="D30" i="236"/>
  <c r="E30" i="236"/>
  <c r="D31" i="236"/>
  <c r="E31" i="236"/>
  <c r="D32" i="236"/>
  <c r="E32" i="236"/>
  <c r="D33" i="236"/>
  <c r="E33" i="236"/>
  <c r="E34" i="236"/>
  <c r="E35" i="236"/>
  <c r="D35" i="211" l="1"/>
  <c r="E35" i="211"/>
  <c r="L35" i="211"/>
  <c r="J35" i="211"/>
  <c r="K35" i="211"/>
  <c r="G35" i="211"/>
  <c r="H35" i="211"/>
  <c r="I35" i="200"/>
  <c r="G35" i="200"/>
  <c r="H35" i="200"/>
  <c r="D35" i="200"/>
  <c r="E35" i="200"/>
  <c r="L35" i="203"/>
  <c r="K35" i="203"/>
  <c r="J35" i="203"/>
  <c r="G35" i="203"/>
  <c r="H35" i="203"/>
  <c r="D35" i="203"/>
  <c r="E35" i="203"/>
  <c r="I35" i="194"/>
  <c r="H34" i="200" l="1"/>
  <c r="D33" i="200"/>
  <c r="D34" i="211"/>
  <c r="E34" i="211"/>
  <c r="G34" i="211"/>
  <c r="H34" i="211"/>
  <c r="J34" i="211"/>
  <c r="K34" i="211"/>
  <c r="L34" i="211"/>
  <c r="D34" i="200"/>
  <c r="E34" i="200"/>
  <c r="G34" i="200"/>
  <c r="I34" i="200"/>
  <c r="L34" i="203"/>
  <c r="G34" i="203"/>
  <c r="H34" i="203"/>
  <c r="J34" i="203"/>
  <c r="K34" i="203"/>
  <c r="I33" i="194"/>
  <c r="I34" i="194"/>
  <c r="I32" i="194"/>
  <c r="E34" i="203" l="1"/>
  <c r="D34" i="203"/>
  <c r="L33" i="203"/>
  <c r="L32" i="203"/>
  <c r="H32" i="203"/>
  <c r="K33" i="203"/>
  <c r="J33" i="203"/>
  <c r="H33" i="203"/>
  <c r="G33" i="203"/>
  <c r="E33" i="203"/>
  <c r="D33" i="203"/>
  <c r="E32" i="203"/>
  <c r="D32" i="203"/>
  <c r="L33" i="211"/>
  <c r="L32" i="211"/>
  <c r="I20" i="200"/>
  <c r="I21" i="200"/>
  <c r="I22" i="200"/>
  <c r="I23" i="200"/>
  <c r="I24" i="200"/>
  <c r="I25" i="200"/>
  <c r="I26" i="200"/>
  <c r="I27" i="200"/>
  <c r="I28" i="200"/>
  <c r="I29" i="200"/>
  <c r="I30" i="200"/>
  <c r="I31" i="200"/>
  <c r="I32" i="200"/>
  <c r="H21" i="200"/>
  <c r="H22" i="200"/>
  <c r="H23" i="200"/>
  <c r="H24" i="200"/>
  <c r="H25" i="200"/>
  <c r="H26" i="200"/>
  <c r="H27" i="200"/>
  <c r="H28" i="200"/>
  <c r="H29" i="200"/>
  <c r="H30" i="200"/>
  <c r="H31" i="200"/>
  <c r="H32" i="200"/>
  <c r="G22" i="200"/>
  <c r="G23" i="200"/>
  <c r="G24" i="200"/>
  <c r="G25" i="200"/>
  <c r="G26" i="200"/>
  <c r="G27" i="200"/>
  <c r="G28" i="200"/>
  <c r="G29" i="200"/>
  <c r="G30" i="200"/>
  <c r="G31" i="200"/>
  <c r="E33" i="200"/>
  <c r="E32" i="200"/>
  <c r="D32" i="200"/>
  <c r="I33" i="200"/>
  <c r="H33" i="200"/>
  <c r="G33" i="200"/>
  <c r="G32" i="200"/>
  <c r="E22" i="211"/>
  <c r="E23" i="211"/>
  <c r="E24" i="211"/>
  <c r="E25" i="211"/>
  <c r="E26" i="211"/>
  <c r="E27" i="211"/>
  <c r="E28" i="211"/>
  <c r="E29" i="211"/>
  <c r="E30" i="211"/>
  <c r="E31" i="211"/>
  <c r="E32" i="211"/>
  <c r="D22" i="211"/>
  <c r="D23" i="211"/>
  <c r="D24" i="211"/>
  <c r="D25" i="211"/>
  <c r="D26" i="211"/>
  <c r="D27" i="211"/>
  <c r="D28" i="211"/>
  <c r="D29" i="211"/>
  <c r="D30" i="211"/>
  <c r="D31" i="211"/>
  <c r="D32" i="211"/>
  <c r="H22" i="211"/>
  <c r="H23" i="211"/>
  <c r="H24" i="211"/>
  <c r="H25" i="211"/>
  <c r="H26" i="211"/>
  <c r="H27" i="211"/>
  <c r="H28" i="211"/>
  <c r="H29" i="211"/>
  <c r="H30" i="211"/>
  <c r="H31" i="211"/>
  <c r="H32" i="211"/>
  <c r="G22" i="211"/>
  <c r="G23" i="211"/>
  <c r="G24" i="211"/>
  <c r="G25" i="211"/>
  <c r="G26" i="211"/>
  <c r="G27" i="211"/>
  <c r="G28" i="211"/>
  <c r="G29" i="211"/>
  <c r="G30" i="211"/>
  <c r="G31" i="211"/>
  <c r="K33" i="211"/>
  <c r="J33" i="211"/>
  <c r="K32" i="211"/>
  <c r="J32" i="211"/>
  <c r="H33" i="211"/>
  <c r="G33" i="211"/>
  <c r="G32" i="211"/>
  <c r="E33" i="211"/>
  <c r="D33" i="211"/>
  <c r="J32" i="203" l="1"/>
  <c r="K32" i="203"/>
  <c r="G32" i="20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37" authorId="0" shapeId="0" xr:uid="{00000000-0006-0000-0400-000001000000}">
      <text>
        <r>
          <rPr>
            <b/>
            <sz val="9"/>
            <color indexed="81"/>
            <rFont val="Tahoma"/>
            <family val="2"/>
          </rPr>
          <t>Autor:</t>
        </r>
        <r>
          <rPr>
            <sz val="9"/>
            <color indexed="81"/>
            <rFont val="Tahoma"/>
            <family val="2"/>
          </rPr>
          <t xml:space="preserve">
Ubicación en el anexo del boletín [anexos_cartera_Itrim19.xls]A8!$C$34</t>
        </r>
      </text>
    </comment>
    <comment ref="C38" authorId="0" shapeId="0" xr:uid="{00000000-0006-0000-0400-000002000000}">
      <text>
        <r>
          <rPr>
            <b/>
            <sz val="9"/>
            <color indexed="81"/>
            <rFont val="Tahoma"/>
            <family val="2"/>
          </rPr>
          <t>Autor:</t>
        </r>
        <r>
          <rPr>
            <sz val="9"/>
            <color indexed="81"/>
            <rFont val="Tahoma"/>
            <family val="2"/>
          </rPr>
          <t xml:space="preserve">
Ubicación en el anexo del boletín [anexos_cartera_Itrim19.xls]A8!$C$35</t>
        </r>
      </text>
    </comment>
  </commentList>
</comments>
</file>

<file path=xl/sharedStrings.xml><?xml version="1.0" encoding="utf-8"?>
<sst xmlns="http://schemas.openxmlformats.org/spreadsheetml/2006/main" count="519" uniqueCount="155">
  <si>
    <t>TABLA DE CONTENIDO</t>
  </si>
  <si>
    <t>SISTEMA DE INFORMACIÓN DEL HÁBITAT</t>
  </si>
  <si>
    <t>Años</t>
  </si>
  <si>
    <t>Trimestre</t>
  </si>
  <si>
    <t>I</t>
  </si>
  <si>
    <t>II</t>
  </si>
  <si>
    <t>III</t>
  </si>
  <si>
    <t>IV</t>
  </si>
  <si>
    <t>INDICADORES SIHAB - ODHT</t>
  </si>
  <si>
    <t>Concepto</t>
  </si>
  <si>
    <t>Descripción</t>
  </si>
  <si>
    <t>Operación estadística</t>
  </si>
  <si>
    <t>Entidad responsable</t>
  </si>
  <si>
    <t>Departamento Administrativo Nacional de Estadítica - DANE</t>
  </si>
  <si>
    <t>Área temática</t>
  </si>
  <si>
    <t>Económica</t>
  </si>
  <si>
    <t>Tema</t>
  </si>
  <si>
    <t>Antecedentes</t>
  </si>
  <si>
    <t>Objetivo general</t>
  </si>
  <si>
    <t>Objetivos específicos</t>
  </si>
  <si>
    <t>Definiciones básicas</t>
  </si>
  <si>
    <t>Universo de estudio</t>
  </si>
  <si>
    <t>Unidad de observación</t>
  </si>
  <si>
    <t>Unidad de respuesta</t>
  </si>
  <si>
    <t>Unidad de análisis</t>
  </si>
  <si>
    <t>Desagregación temática</t>
  </si>
  <si>
    <t>Desagregación geográfica</t>
  </si>
  <si>
    <t>Periodicidad de recolección</t>
  </si>
  <si>
    <t>Periodicidad de procesamiento</t>
  </si>
  <si>
    <t>Trimestral</t>
  </si>
  <si>
    <t>Periodicidad de difusión</t>
  </si>
  <si>
    <t>Medio de difusión</t>
  </si>
  <si>
    <t xml:space="preserve">Página Web (www.dane.gov.co). </t>
  </si>
  <si>
    <t>Medio de consulta</t>
  </si>
  <si>
    <t>Boletínes de prensa, boletines estadíticos, sistema de consulta dinámico.</t>
  </si>
  <si>
    <t>Accesibilidad de la información</t>
  </si>
  <si>
    <t>Acceso a la vivienda</t>
  </si>
  <si>
    <t>Varirables de estudio:</t>
  </si>
  <si>
    <t>Variables de clsificación:</t>
  </si>
  <si>
    <t>Tipo de operaión estadítica</t>
  </si>
  <si>
    <t xml:space="preserve">Convenio DANE </t>
  </si>
  <si>
    <t>Nota. Elaborado a partir de la metodología, ficha metodológica y manuales de Financiación de Vivienda del DANE.</t>
  </si>
  <si>
    <t>Variables de estudio, clasificación y calculadas</t>
  </si>
  <si>
    <t>Cuadro 1</t>
  </si>
  <si>
    <t>Cuadro 2</t>
  </si>
  <si>
    <t>Cuadro 3</t>
  </si>
  <si>
    <t xml:space="preserve">1. INDICADORES DE FINANCIACIÓN </t>
  </si>
  <si>
    <t>Cuotas en mora</t>
  </si>
  <si>
    <t>Cartera Hipotecaria de Vivienda - CHV</t>
  </si>
  <si>
    <t>Los antecedentes de este proyecto están enmarcados en los requerimientos de información por parte de entidades públicas, privadas y el sistema financiero de contar con un instrumento que muestre la evolución de la cartera hipotecaria de vivienda del total de las entidades que conforman el sistema de financiación de vivienda en Colombia. En este contexto, el DANE diseñó un instrumento de medición que de forma trimestral permita a las entidades que financian vivienda y, al país en general, conocer estadísticas acerca de la evolución del número de créditos hipotecarios de vivienda y el saldo de la cartera hipotecaria de vivienda, información útil para la adopción de políticas de mejoramiento y prevención, acordes con la realidad del sistema de financiación de vivienda.</t>
  </si>
  <si>
    <t>Conocer el comportamiento y la evolución de la cartera hipotecaria de vivienda de las entidades financiadoras, en las variables Saldo de Capital Total, Capital de una o más cuotas vencidas y número de créditos.</t>
  </si>
  <si>
    <t>Determinar el saldo de capital total de la cartera hipotecaria de vivienda por entidad financiadora; departamento; carteras vigente y vencida; rangos de vivienda (VIS y No VIS); moneda y tenedor de la cartera hipotecaria de vivienda.</t>
  </si>
  <si>
    <t>Determinar el número de créditos hipotecarios de vivienda existentes, clasificados por entidad financiadora; departamento; carteras vigente y vencida; rango de vivienda (VIS y No VIS); moneda y tenedor de la cartera hipotecaria de vivienda.</t>
  </si>
  <si>
    <t>Medir el valor del capital de 1 o más cuotas vencidas de la cartera hipotecaria de vivienda por entidad financiadora; departamento; número de cuotas en mora; rangos de vivienda (VIS y No VIS); moneda y tenedor de la cartera hipotecaria de vivienda.</t>
  </si>
  <si>
    <t>Cartera Hipotecaria de Vivienda: Se constituye como el seguimiento a los créditos otorgados a personas naturales destinados a la adquisición de vivienda (nueva o usada), o a la construcción de vivienda individual.</t>
  </si>
  <si>
    <t>Cartera en pesos: corresponde a la cartera hipotecaria de vivienda que se otorga en pesos y no tiene ningún tipo de indexación a la UVR.</t>
  </si>
  <si>
    <t>Cartera en UVR: corresponde a la cartera hipotecaria de vivienda que se otorga indexada a la UVR.</t>
  </si>
  <si>
    <t>Cartera VIS: corresponde a la vivienda de interés social. La clasificación está determinada por el valor de la vivienda. Tiene condiciones especiales en la tasa de interés y en el porcentaje de financiación, y puede ser sujeta de subsidio familiar de vivienda por parte del gobierno.</t>
  </si>
  <si>
    <t xml:space="preserve">Cartera No VIS: corresponde a la vivienda diferente de interés social. La clasificación está determinada por el valor de la vivienda. </t>
  </si>
  <si>
    <t>Cartera vigente: corresponde a la sumatoria del capital prestado inicialmente y el número de créditos hipotecarios que se encuentran al día, y que presentan una mora menor o igual a cuatro cuotas.</t>
  </si>
  <si>
    <t>Cartera vencida: corresponde a la sumatoria del capital prestado inicialmente y el número de créditos hipotecarios que presentan una mora mayor o igual a cinco cuotas.</t>
  </si>
  <si>
    <t>Número de créditos hipotecarios: corresponde al número de obligaciones hipotecarias de vivienda vigentes a la fecha del análisis, que cumplen con las características de la Ley 546 de 1999.</t>
  </si>
  <si>
    <t>Saldo de capital total: corresponde al valor que el cliente debe al momento de análisis por concepto del capital prestado inicialmente.</t>
  </si>
  <si>
    <t>Altura de mora: corresponde a la clasificación de los saldos de cartera hipotecaria de vivienda, según el número de cuotas en mora en que se encuentran. La investigación define seis (6) rangos según el número de cuotas causadas y no pagadas por el cliente.</t>
  </si>
  <si>
    <t>Saldo de capital total</t>
  </si>
  <si>
    <t>Número de créditos hipotecarios de vivienda</t>
  </si>
  <si>
    <t>Capital de 1 o más cuotas vencidas</t>
  </si>
  <si>
    <t>Rango de vivienda</t>
  </si>
  <si>
    <t>Entidad financiadora de vivienda</t>
  </si>
  <si>
    <t>tipo de moneda en el cual se concedio el crédito (UVR - pesos)</t>
  </si>
  <si>
    <t>Cartera vigente y vencida</t>
  </si>
  <si>
    <t>El universo de estudio lo constituye la cartera hipotecaria de vivienda de las entidades que financian vivienda a largo plazo en el país</t>
  </si>
  <si>
    <t xml:space="preserve">Entidades financiadoras de vivienda: Banca Hipotecaria y Comercial, Fondo Nacional de Ahorro, Fondos de Empleados, Cooperativas de Vivienda, Fondos de Vivienda, Entidades Colectoras de Cartera y Cajas de Compensación Familiar. </t>
  </si>
  <si>
    <t>Entidades financiadoras de vivienda: Banca Hipotecaria y Comercial Fondo Nacional de Ahorro, Fondos de Empleados, Cooperativas de Vivienda, Fondos de Vivienda, Entidades Colectoras de Cartera y Cajas de Compensación Familiar.</t>
  </si>
  <si>
    <t>La cartera hipotecaria de vivienda</t>
  </si>
  <si>
    <t>Encuesta a través de una Muestra Intencional aplicada a las entidades financiadoras de vivienda a largo plazo en el país y que hacen parte de la cobertura de la operación estadística.</t>
  </si>
  <si>
    <t>Saldo de capital total, número de creditos hipotecarios y capital de una o má cuotas vencidas, clasificada por rangos de vivienda, entidad financiadora, tipo de moneda y cuotas en mora.</t>
  </si>
  <si>
    <t>Total nacional, por departamentos</t>
  </si>
  <si>
    <t>METADATO DE LA OPERACIÓN ESTADÍSTICA CARTERA HIPOTECARIA DE VIVIENDA</t>
  </si>
  <si>
    <t>SECRETARÍA DISTRITAL DEL HÁBITAT - SDHT</t>
  </si>
  <si>
    <t>SUBSECRETARÍA DE PLANEACIÓN Y POLÍTICA</t>
  </si>
  <si>
    <t>SUBDIRECCIÓN DE INFORMACIÓN SECTORIAL</t>
  </si>
  <si>
    <t xml:space="preserve">SISTEMA DE INFORMACIÓN DEL HÁBITAT </t>
  </si>
  <si>
    <t>Total Nacional</t>
  </si>
  <si>
    <t>Bogotá D.C.</t>
  </si>
  <si>
    <t>Total Nacional y Bogotá D.C.</t>
  </si>
  <si>
    <t>Millones de pesos corrientes</t>
  </si>
  <si>
    <t>Fuente: DANE - Cartera Hipotecaria de Vivienda</t>
  </si>
  <si>
    <t>p Cifra preliminar</t>
  </si>
  <si>
    <t>Variaciones (%)</t>
  </si>
  <si>
    <t>Anual</t>
  </si>
  <si>
    <t>Participación de Bogota</t>
  </si>
  <si>
    <t>- Sin información</t>
  </si>
  <si>
    <t>Número de créditos</t>
  </si>
  <si>
    <t>Cuadro 4</t>
  </si>
  <si>
    <t>1.1 Cartera Hipotecaria de Vivienda -CHV</t>
  </si>
  <si>
    <t>Vivienda de Interés Social - VIS</t>
  </si>
  <si>
    <t>Participación de la VIS</t>
  </si>
  <si>
    <t>Saldo de capital VIS</t>
  </si>
  <si>
    <t>Saldo de capital No VIS</t>
  </si>
  <si>
    <t>Saldo de Capital Total</t>
  </si>
  <si>
    <t>Total Nacional y Bogotá, variaciones y participación de Bogotá</t>
  </si>
  <si>
    <t>Número de Créditos Hipotecarios de Vivienda</t>
  </si>
  <si>
    <t>Vivienda Diferente de Interés Social - No VIS</t>
  </si>
  <si>
    <t>1.1.1</t>
  </si>
  <si>
    <t>1.1.2</t>
  </si>
  <si>
    <t>Vivienda de Interés Social - VIP</t>
  </si>
  <si>
    <t>Saldo de capital VIP</t>
  </si>
  <si>
    <t>Por tipo de vivienda (VIP,VIS y No VIS)</t>
  </si>
  <si>
    <t>Cuadro 5</t>
  </si>
  <si>
    <t>Calidad Bruta</t>
  </si>
  <si>
    <t>Calidad bruta de cartera.</t>
  </si>
  <si>
    <t>C</t>
  </si>
  <si>
    <t>F</t>
  </si>
  <si>
    <t>L</t>
  </si>
  <si>
    <t>K</t>
  </si>
  <si>
    <t>Clasificación Cuentas Nacionales</t>
  </si>
  <si>
    <t>Secciones CIIU Rev. 4 A.C.
12 agrupaciones</t>
  </si>
  <si>
    <t>A</t>
  </si>
  <si>
    <t>Agricultura, ganadería, caza, silvicultura y pesca</t>
  </si>
  <si>
    <t>B</t>
  </si>
  <si>
    <t>Explotación de minas y canteras</t>
  </si>
  <si>
    <t>Industrias manufactureras</t>
  </si>
  <si>
    <t>D + E</t>
  </si>
  <si>
    <t>Suministro de electricidad, gas, vapor y aire acondicionado; Distribución de agua; evacuación y tratamiento de aguas residuales, gestión de desechos y actividades de saneamiento ambiental</t>
  </si>
  <si>
    <t>Construcción</t>
  </si>
  <si>
    <t>G + H + I</t>
  </si>
  <si>
    <t>Comercio al por mayor y al por menor; reparación de vehículos automotores y motocicletas; Transporte y almacenamiento; Alojamiento y servicios de comida</t>
  </si>
  <si>
    <t>J</t>
  </si>
  <si>
    <t>Información y comunicaciones</t>
  </si>
  <si>
    <t>Actividades financieras y de seguros</t>
  </si>
  <si>
    <t>Actividades inmobiliarias</t>
  </si>
  <si>
    <t>M + N</t>
  </si>
  <si>
    <t>Actividades profesionales, científicas y técnicas; Actividades de servicios administrativos y de apoyo</t>
  </si>
  <si>
    <t>O + P + Q</t>
  </si>
  <si>
    <t>Administración pública y defensa; planes de seguridad social de afiliación obligatoria; Educación; Actividades de atención de la salud humana y de servicios sociales</t>
  </si>
  <si>
    <t>R + S + T</t>
  </si>
  <si>
    <t>Actividades artísticas, de entretenimiento y recreación y otras actividades de servicios; Actividades de los hogares individuales en calidad de empleadores; actividades no diferenciadas de los hogares individuales como productores de bienes y servicios para uso propio</t>
  </si>
  <si>
    <t>B.1b</t>
  </si>
  <si>
    <t>Valor agregado bruto</t>
  </si>
  <si>
    <t>D.21-D.31</t>
  </si>
  <si>
    <t>Impuestos menos subvenciones sobre los productos</t>
  </si>
  <si>
    <t>Producto interno bruto</t>
  </si>
  <si>
    <t>2017p</t>
  </si>
  <si>
    <t>2018pr</t>
  </si>
  <si>
    <t>2019pr</t>
  </si>
  <si>
    <t>*Incluye créditos de vivienda y leasing habitacional</t>
  </si>
  <si>
    <t>Saldo de capital total*, Variaciones y participación de Bogotá</t>
  </si>
  <si>
    <t xml:space="preserve">Saldo de capital total* VIP,VIS y No VIS, Variaciones y participaciones </t>
  </si>
  <si>
    <t>Número de Créditos Hipotecarios*  Variaciones y participación de Bogotá</t>
  </si>
  <si>
    <t xml:space="preserve">Número de créditos hipotecarios* VIP,VIS y No VIS, Variaciones y participaciones </t>
  </si>
  <si>
    <t>Calidad bruta de cartera* (Capital en mora / Saldo capital total), Variaciones y participación de Bogotá</t>
  </si>
  <si>
    <t>Nota: Se realiza un cambio historico en la metodologia para el total nacional para I trimestre 2023</t>
  </si>
  <si>
    <t>2013 (I trimestre) - 2023 (II trimestre)</t>
  </si>
  <si>
    <t>Actualización: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</si>
</sst>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2" formatCode="_-&quot;$&quot;\ * #,##0_-;\-&quot;$&quot;\ * #,##0_-;_-&quot;$&quot;\ * &quot;-&quot;_-;_-@_-"/>
    <numFmt numFmtId="41" formatCode="_-* #,##0_-;\-* #,##0_-;_-* &quot;-&quot;_-;_-@_-"/>
    <numFmt numFmtId="43" formatCode="_-* #,##0.00_-;\-* #,##0.00_-;_-* &quot;-&quot;??_-;_-@_-"/>
    <numFmt numFmtId="164" formatCode="_(* #,##0.00_);_(* \(#,##0.00\);_(* &quot;-&quot;??_);_(@_)"/>
    <numFmt numFmtId="165" formatCode="_-* #,##0.00\ [$€]_-;\-* #,##0.00\ [$€]_-;_-* &quot;-&quot;??\ [$€]_-;_-@_-"/>
    <numFmt numFmtId="166" formatCode="0.0"/>
    <numFmt numFmtId="167" formatCode="_ * #,##0_ ;_ * \-#,##0_ ;_ * &quot;-&quot;??_ ;_ @_ "/>
    <numFmt numFmtId="168" formatCode="_-* #,##0.00\ _p_t_a_-;\-* #,##0.00\ _p_t_a_-;_-* &quot;-&quot;??\ _p_t_a_-;_-@_-"/>
    <numFmt numFmtId="169" formatCode="_(* #,##0_);_(* \(#,##0\);_(* &quot;-&quot;??_);_(@_)"/>
    <numFmt numFmtId="170" formatCode="_(* #,##0.0_);_(* \(#,##0.0\);_(* &quot;-&quot;??_);_(@_)"/>
    <numFmt numFmtId="171" formatCode="_-* #,##0\ _€_-;\-* #,##0\ _€_-;_-* &quot;-&quot;??\ _€_-;_-@_-"/>
    <numFmt numFmtId="172" formatCode="0.0%"/>
    <numFmt numFmtId="173" formatCode="_-* #,##0.0_-;\-* #,##0.0_-;_-* &quot;-&quot;_-;_-@_-"/>
    <numFmt numFmtId="174" formatCode="_-* #,##0.0_-;\-* #,##0.0_-;_-* &quot;-&quot;?_-;_-@_-"/>
    <numFmt numFmtId="175" formatCode="_-* #,##0.00\ _€_-;\-* #,##0.00\ _€_-;_-* &quot;-&quot;??\ _€_-;_-@_-"/>
    <numFmt numFmtId="180" formatCode="_-* #,##0.00_-;\-* #,##0.00_-;_-* &quot;-&quot;_-;_-@_-"/>
  </numFmts>
  <fonts count="47" x14ac:knownFonts="1">
    <font>
      <sz val="11"/>
      <color theme="1"/>
      <name val="Calibri"/>
      <family val="2"/>
      <scheme val="minor"/>
    </font>
    <font>
      <sz val="11"/>
      <color indexed="8"/>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0"/>
      <name val="Arial"/>
      <family val="2"/>
    </font>
    <font>
      <sz val="10"/>
      <name val="Arial"/>
      <family val="2"/>
    </font>
    <font>
      <b/>
      <sz val="16"/>
      <color indexed="8"/>
      <name val="Times New Roman"/>
      <family val="1"/>
    </font>
    <font>
      <sz val="12"/>
      <color indexed="8"/>
      <name val="Times New Roman"/>
      <family val="1"/>
    </font>
    <font>
      <b/>
      <sz val="14"/>
      <color indexed="8"/>
      <name val="Times New Roman"/>
      <family val="1"/>
    </font>
    <font>
      <b/>
      <sz val="10"/>
      <color indexed="8"/>
      <name val="Times New Roman"/>
      <family val="1"/>
    </font>
    <font>
      <sz val="10"/>
      <name val="Times New Roman"/>
      <family val="1"/>
    </font>
    <font>
      <sz val="11"/>
      <color indexed="8"/>
      <name val="Calibri"/>
      <family val="2"/>
    </font>
    <font>
      <sz val="11"/>
      <color indexed="8"/>
      <name val="Times New Roman"/>
      <family val="1"/>
    </font>
    <font>
      <sz val="16"/>
      <color indexed="8"/>
      <name val="Times New Roman"/>
      <family val="1"/>
    </font>
    <font>
      <b/>
      <sz val="12"/>
      <color indexed="8"/>
      <name val="Times New Roman"/>
      <family val="1"/>
    </font>
    <font>
      <u/>
      <sz val="11"/>
      <color indexed="12"/>
      <name val="Times New Roman"/>
      <family val="1"/>
    </font>
    <font>
      <sz val="10"/>
      <color indexed="8"/>
      <name val="Times New Roman"/>
      <family val="1"/>
    </font>
    <font>
      <b/>
      <sz val="11"/>
      <color indexed="8"/>
      <name val="Times New Roman"/>
      <family val="1"/>
    </font>
    <font>
      <vertAlign val="superscript"/>
      <sz val="10"/>
      <color indexed="8"/>
      <name val="Times New Roman"/>
      <family val="1"/>
    </font>
    <font>
      <sz val="10"/>
      <name val="Tahoma"/>
      <family val="2"/>
    </font>
    <font>
      <sz val="11"/>
      <color indexed="8"/>
      <name val="Calibri"/>
      <family val="2"/>
    </font>
    <font>
      <sz val="11"/>
      <color theme="1"/>
      <name val="Calibri"/>
      <family val="2"/>
      <scheme val="minor"/>
    </font>
    <font>
      <u/>
      <sz val="11"/>
      <color theme="10"/>
      <name val="Calibri"/>
      <family val="2"/>
    </font>
    <font>
      <u/>
      <sz val="11"/>
      <color theme="10"/>
      <name val="Calibri"/>
      <family val="2"/>
      <scheme val="minor"/>
    </font>
    <font>
      <u/>
      <sz val="10"/>
      <color indexed="12"/>
      <name val="Arial"/>
      <family val="2"/>
    </font>
    <font>
      <b/>
      <sz val="9"/>
      <color theme="1"/>
      <name val="Segoe UI"/>
      <family val="2"/>
    </font>
    <font>
      <sz val="11"/>
      <color theme="1"/>
      <name val="Century Gothic"/>
      <family val="2"/>
    </font>
    <font>
      <sz val="13.5"/>
      <color theme="1"/>
      <name val="Century Gothic"/>
      <family val="2"/>
    </font>
    <font>
      <sz val="9"/>
      <color theme="1"/>
      <name val="Century Gothic"/>
      <family val="2"/>
    </font>
    <font>
      <sz val="10"/>
      <color theme="1"/>
      <name val="Century Gothic"/>
      <family val="2"/>
    </font>
    <font>
      <sz val="9"/>
      <name val="Segoe UI"/>
      <family val="2"/>
    </font>
    <font>
      <b/>
      <sz val="9"/>
      <name val="Segoe UI"/>
      <family val="2"/>
    </font>
    <font>
      <sz val="9"/>
      <color theme="1"/>
      <name val="Segoe UI"/>
      <family val="2"/>
    </font>
    <font>
      <b/>
      <sz val="9"/>
      <color rgb="FFB6004B"/>
      <name val="Segoe UI"/>
      <family val="2"/>
    </font>
    <font>
      <sz val="9"/>
      <color rgb="FFB6004B"/>
      <name val="Segoe UI"/>
      <family val="2"/>
    </font>
    <font>
      <sz val="9"/>
      <color indexed="81"/>
      <name val="Tahoma"/>
      <family val="2"/>
    </font>
    <font>
      <b/>
      <sz val="9"/>
      <color indexed="81"/>
      <name val="Tahoma"/>
      <family val="2"/>
    </font>
    <font>
      <sz val="10"/>
      <color indexed="8"/>
      <name val="Calibri"/>
      <family val="2"/>
      <scheme val="minor"/>
    </font>
    <font>
      <b/>
      <sz val="11"/>
      <color indexed="8"/>
      <name val="Calibri"/>
      <family val="2"/>
      <scheme val="minor"/>
    </font>
    <font>
      <sz val="11"/>
      <color indexed="8"/>
      <name val="Calibri"/>
      <family val="2"/>
      <scheme val="minor"/>
    </font>
    <font>
      <b/>
      <sz val="10"/>
      <color indexed="8"/>
      <name val="Calibri"/>
      <family val="2"/>
      <scheme val="minor"/>
    </font>
    <font>
      <sz val="11"/>
      <name val="Calibri"/>
      <family val="2"/>
      <scheme val="minor"/>
    </font>
    <font>
      <sz val="8"/>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theme="0" tint="-0.34998626667073579"/>
        <bgColor indexed="64"/>
      </patternFill>
    </fill>
    <fill>
      <patternFill patternType="solid">
        <fgColor theme="0"/>
        <bgColor indexed="64"/>
      </patternFill>
    </fill>
    <fill>
      <patternFill patternType="solid">
        <fgColor rgb="FF92D050"/>
        <bgColor indexed="64"/>
      </patternFill>
    </fill>
    <fill>
      <patternFill patternType="solid">
        <fgColor rgb="FFBFBFBF"/>
        <bgColor indexed="64"/>
      </patternFill>
    </fill>
    <fill>
      <patternFill patternType="solid">
        <fgColor rgb="FFF2F2F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307">
    <xf numFmtId="0" fontId="0" fillId="0" borderId="0"/>
    <xf numFmtId="165" fontId="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6" fillId="0" borderId="0" applyNumberFormat="0" applyFill="0" applyBorder="0" applyAlignment="0" applyProtection="0">
      <alignment vertical="top"/>
      <protection locked="0"/>
    </xf>
    <xf numFmtId="164" fontId="15" fillId="0" borderId="0" applyFont="0" applyFill="0" applyBorder="0" applyAlignment="0" applyProtection="0"/>
    <xf numFmtId="168" fontId="2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5"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41" fontId="25" fillId="0" borderId="0" applyFont="0" applyFill="0" applyBorder="0" applyAlignment="0" applyProtection="0"/>
    <xf numFmtId="0" fontId="27" fillId="0" borderId="0" applyNumberFormat="0" applyFill="0" applyBorder="0" applyAlignment="0" applyProtection="0"/>
    <xf numFmtId="0" fontId="25" fillId="0" borderId="0"/>
    <xf numFmtId="0" fontId="28" fillId="0" borderId="0" applyNumberFormat="0" applyFill="0" applyBorder="0" applyAlignment="0" applyProtection="0">
      <alignment vertical="top"/>
      <protection locked="0"/>
    </xf>
    <xf numFmtId="43" fontId="25" fillId="0" borderId="0" applyFont="0" applyFill="0" applyBorder="0" applyAlignment="0" applyProtection="0"/>
    <xf numFmtId="9" fontId="25" fillId="0" borderId="0" applyFont="0" applyFill="0" applyBorder="0" applyAlignment="0" applyProtection="0"/>
    <xf numFmtId="42" fontId="25" fillId="0" borderId="0" applyFont="0" applyFill="0" applyBorder="0" applyAlignment="0" applyProtection="0"/>
  </cellStyleXfs>
  <cellXfs count="209">
    <xf numFmtId="0" fontId="0" fillId="0" borderId="0" xfId="0"/>
    <xf numFmtId="0" fontId="16" fillId="2" borderId="0" xfId="0" applyFont="1" applyFill="1"/>
    <xf numFmtId="0" fontId="10" fillId="2" borderId="0" xfId="0" applyFont="1" applyFill="1"/>
    <xf numFmtId="0" fontId="17" fillId="2" borderId="0" xfId="0" applyFont="1" applyFill="1"/>
    <xf numFmtId="0" fontId="11" fillId="2" borderId="0" xfId="0" applyFont="1" applyFill="1"/>
    <xf numFmtId="0" fontId="12" fillId="2" borderId="0" xfId="0" applyFont="1" applyFill="1"/>
    <xf numFmtId="0" fontId="18" fillId="2" borderId="0" xfId="0" applyFont="1" applyFill="1"/>
    <xf numFmtId="0" fontId="19" fillId="2" borderId="0" xfId="68" applyFont="1" applyFill="1" applyBorder="1" applyAlignment="1" applyProtection="1"/>
    <xf numFmtId="0" fontId="20"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0" fillId="2" borderId="0" xfId="0" applyFont="1" applyFill="1" applyAlignment="1">
      <alignment vertical="center" wrapText="1"/>
    </xf>
    <xf numFmtId="0" fontId="21" fillId="2" borderId="0" xfId="0" applyFont="1" applyFill="1"/>
    <xf numFmtId="171" fontId="0" fillId="0" borderId="1" xfId="69" applyNumberFormat="1" applyFont="1" applyBorder="1" applyAlignment="1">
      <alignment horizontal="center" vertical="center"/>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0" xfId="0" applyFont="1" applyFill="1" applyAlignment="1">
      <alignment vertical="center"/>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20" fillId="2" borderId="10" xfId="0" applyFont="1" applyFill="1" applyBorder="1" applyAlignment="1">
      <alignment vertical="center"/>
    </xf>
    <xf numFmtId="0" fontId="20" fillId="2" borderId="12" xfId="0" applyFont="1" applyFill="1" applyBorder="1" applyAlignment="1">
      <alignment vertical="center"/>
    </xf>
    <xf numFmtId="0" fontId="20" fillId="0" borderId="1" xfId="0" applyFont="1" applyBorder="1" applyAlignment="1">
      <alignment horizontal="justify" vertical="center"/>
    </xf>
    <xf numFmtId="0" fontId="20" fillId="2" borderId="4"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20" fillId="0" borderId="0" xfId="0" applyFont="1" applyAlignment="1">
      <alignment horizontal="justify" vertical="center"/>
    </xf>
    <xf numFmtId="0" fontId="13" fillId="2" borderId="1" xfId="0" applyFont="1" applyFill="1" applyBorder="1" applyAlignment="1">
      <alignment horizontal="center" vertical="center" wrapText="1"/>
    </xf>
    <xf numFmtId="0" fontId="0" fillId="8" borderId="0" xfId="0" applyFill="1"/>
    <xf numFmtId="0" fontId="30" fillId="7" borderId="0" xfId="0" applyFont="1" applyFill="1"/>
    <xf numFmtId="0" fontId="29" fillId="9" borderId="7" xfId="0" applyFont="1" applyFill="1" applyBorder="1" applyAlignment="1">
      <alignment horizontal="center" vertical="center" wrapText="1"/>
    </xf>
    <xf numFmtId="0" fontId="29" fillId="9" borderId="11"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37" fillId="10" borderId="9" xfId="0" applyFont="1" applyFill="1" applyBorder="1" applyAlignment="1">
      <alignment vertical="center"/>
    </xf>
    <xf numFmtId="0" fontId="34" fillId="10" borderId="0" xfId="0" applyFont="1" applyFill="1" applyAlignment="1">
      <alignment vertical="center"/>
    </xf>
    <xf numFmtId="169" fontId="36" fillId="10" borderId="0" xfId="2304" applyNumberFormat="1" applyFont="1" applyFill="1" applyBorder="1"/>
    <xf numFmtId="169" fontId="36" fillId="10" borderId="8" xfId="2304" applyNumberFormat="1" applyFont="1" applyFill="1" applyBorder="1"/>
    <xf numFmtId="0" fontId="36" fillId="0" borderId="9" xfId="0" applyFont="1" applyBorder="1" applyAlignment="1">
      <alignment vertical="center"/>
    </xf>
    <xf numFmtId="0" fontId="34" fillId="0" borderId="0" xfId="0" applyFont="1" applyAlignment="1">
      <alignment vertical="center"/>
    </xf>
    <xf numFmtId="169" fontId="36" fillId="0" borderId="0" xfId="2304" applyNumberFormat="1" applyFont="1" applyFill="1" applyBorder="1"/>
    <xf numFmtId="169" fontId="36" fillId="0" borderId="8" xfId="2304" applyNumberFormat="1" applyFont="1" applyFill="1" applyBorder="1"/>
    <xf numFmtId="0" fontId="36" fillId="10" borderId="9" xfId="0" applyFont="1" applyFill="1" applyBorder="1" applyAlignment="1">
      <alignment vertical="center"/>
    </xf>
    <xf numFmtId="0" fontId="29" fillId="0" borderId="9" xfId="0" applyFont="1" applyBorder="1" applyAlignment="1">
      <alignment vertical="center"/>
    </xf>
    <xf numFmtId="0" fontId="37" fillId="0" borderId="9" xfId="0" applyFont="1" applyBorder="1" applyAlignment="1">
      <alignment vertical="center"/>
    </xf>
    <xf numFmtId="0" fontId="29" fillId="10" borderId="9" xfId="0" applyFont="1" applyFill="1" applyBorder="1" applyAlignment="1">
      <alignment vertical="center"/>
    </xf>
    <xf numFmtId="0" fontId="37" fillId="10" borderId="0" xfId="0" applyFont="1" applyFill="1" applyAlignment="1">
      <alignment vertical="center"/>
    </xf>
    <xf numFmtId="169" fontId="29" fillId="10" borderId="0" xfId="2304" applyNumberFormat="1" applyFont="1" applyFill="1" applyBorder="1"/>
    <xf numFmtId="169" fontId="29" fillId="10" borderId="8" xfId="2304" applyNumberFormat="1" applyFont="1" applyFill="1" applyBorder="1"/>
    <xf numFmtId="0" fontId="38" fillId="7" borderId="0" xfId="0" applyFont="1" applyFill="1" applyAlignment="1">
      <alignment vertical="center"/>
    </xf>
    <xf numFmtId="0" fontId="29" fillId="10" borderId="10" xfId="0" applyFont="1" applyFill="1" applyBorder="1" applyAlignment="1">
      <alignment vertical="center"/>
    </xf>
    <xf numFmtId="0" fontId="29" fillId="10" borderId="11" xfId="0" applyFont="1" applyFill="1" applyBorder="1" applyAlignment="1">
      <alignment vertical="center"/>
    </xf>
    <xf numFmtId="169" fontId="29" fillId="10" borderId="11" xfId="2304" applyNumberFormat="1" applyFont="1" applyFill="1" applyBorder="1"/>
    <xf numFmtId="169" fontId="29" fillId="10" borderId="12" xfId="2304" applyNumberFormat="1" applyFont="1" applyFill="1" applyBorder="1"/>
    <xf numFmtId="0" fontId="35" fillId="10" borderId="0" xfId="0" applyFont="1" applyFill="1" applyAlignment="1">
      <alignment vertical="center"/>
    </xf>
    <xf numFmtId="0" fontId="35" fillId="10" borderId="11" xfId="0" applyFont="1" applyFill="1" applyBorder="1" applyAlignment="1">
      <alignment vertical="center"/>
    </xf>
    <xf numFmtId="0" fontId="26" fillId="2" borderId="0" xfId="68" applyFill="1" applyBorder="1" applyAlignment="1" applyProtection="1"/>
    <xf numFmtId="3" fontId="21" fillId="2" borderId="0" xfId="0" applyNumberFormat="1" applyFont="1" applyFill="1"/>
    <xf numFmtId="0" fontId="26" fillId="0" borderId="0" xfId="68" applyAlignment="1" applyProtection="1"/>
    <xf numFmtId="0" fontId="41" fillId="2" borderId="5" xfId="0" applyFont="1" applyFill="1" applyBorder="1"/>
    <xf numFmtId="0" fontId="41" fillId="2" borderId="6" xfId="0" applyFont="1" applyFill="1" applyBorder="1"/>
    <xf numFmtId="0" fontId="41" fillId="2" borderId="7" xfId="0" applyFont="1" applyFill="1" applyBorder="1"/>
    <xf numFmtId="0" fontId="41" fillId="0" borderId="0" xfId="0" applyFont="1"/>
    <xf numFmtId="0" fontId="41" fillId="2" borderId="8" xfId="0" applyFont="1" applyFill="1" applyBorder="1"/>
    <xf numFmtId="0" fontId="42" fillId="2" borderId="9" xfId="0" applyFont="1" applyFill="1" applyBorder="1" applyAlignment="1">
      <alignment horizontal="center" vertical="center"/>
    </xf>
    <xf numFmtId="0" fontId="42" fillId="2" borderId="0" xfId="0" applyFont="1" applyFill="1" applyAlignment="1">
      <alignment horizontal="center" vertical="center"/>
    </xf>
    <xf numFmtId="0" fontId="43" fillId="2" borderId="8" xfId="0" applyFont="1" applyFill="1" applyBorder="1"/>
    <xf numFmtId="0" fontId="43" fillId="0" borderId="0" xfId="0" applyFont="1"/>
    <xf numFmtId="0" fontId="42" fillId="2" borderId="10" xfId="0" applyFont="1" applyFill="1" applyBorder="1" applyAlignment="1">
      <alignment horizontal="center"/>
    </xf>
    <xf numFmtId="0" fontId="42" fillId="2" borderId="11" xfId="0" applyFont="1" applyFill="1" applyBorder="1" applyAlignment="1">
      <alignment horizontal="center"/>
    </xf>
    <xf numFmtId="0" fontId="44" fillId="3" borderId="8"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43" fillId="2" borderId="1" xfId="0" applyFont="1" applyFill="1" applyBorder="1" applyAlignment="1">
      <alignment horizontal="center" vertical="center"/>
    </xf>
    <xf numFmtId="171" fontId="43" fillId="0" borderId="1" xfId="69" applyNumberFormat="1" applyFont="1" applyBorder="1" applyAlignment="1">
      <alignment horizontal="center" vertical="center"/>
    </xf>
    <xf numFmtId="2" fontId="43" fillId="0" borderId="1" xfId="69" applyNumberFormat="1" applyFont="1" applyBorder="1" applyAlignment="1">
      <alignment horizontal="center" vertical="center"/>
    </xf>
    <xf numFmtId="171" fontId="43" fillId="2" borderId="1" xfId="69" applyNumberFormat="1" applyFont="1" applyFill="1" applyBorder="1" applyAlignment="1">
      <alignment horizontal="center" vertical="center"/>
    </xf>
    <xf numFmtId="0" fontId="43" fillId="2" borderId="0" xfId="0" applyFont="1" applyFill="1" applyAlignment="1">
      <alignment horizontal="center" vertical="center"/>
    </xf>
    <xf numFmtId="171" fontId="43" fillId="0" borderId="0" xfId="69" applyNumberFormat="1" applyFont="1" applyBorder="1" applyAlignment="1">
      <alignment horizontal="center" vertical="center"/>
    </xf>
    <xf numFmtId="2" fontId="43" fillId="0" borderId="0" xfId="69" applyNumberFormat="1" applyFont="1" applyBorder="1" applyAlignment="1">
      <alignment horizontal="center" vertical="center"/>
    </xf>
    <xf numFmtId="0" fontId="43" fillId="0" borderId="0" xfId="0" quotePrefix="1" applyFont="1"/>
    <xf numFmtId="0" fontId="43" fillId="2" borderId="5" xfId="0" applyFont="1" applyFill="1" applyBorder="1"/>
    <xf numFmtId="0" fontId="43" fillId="2" borderId="6" xfId="0" applyFont="1" applyFill="1" applyBorder="1"/>
    <xf numFmtId="0" fontId="43" fillId="2" borderId="7" xfId="0" applyFont="1" applyFill="1" applyBorder="1"/>
    <xf numFmtId="0" fontId="42" fillId="3" borderId="8" xfId="0" applyFont="1" applyFill="1" applyBorder="1" applyAlignment="1">
      <alignment horizontal="center" vertical="center" wrapText="1"/>
    </xf>
    <xf numFmtId="0" fontId="42" fillId="3" borderId="3" xfId="0" applyFont="1" applyFill="1" applyBorder="1" applyAlignment="1">
      <alignment horizontal="center" vertical="center" wrapText="1"/>
    </xf>
    <xf numFmtId="0" fontId="42" fillId="4" borderId="8" xfId="0" applyFont="1" applyFill="1" applyBorder="1" applyAlignment="1">
      <alignment horizontal="center" vertical="center" wrapText="1"/>
    </xf>
    <xf numFmtId="0" fontId="42" fillId="4" borderId="3" xfId="0" applyFont="1" applyFill="1" applyBorder="1" applyAlignment="1">
      <alignment horizontal="center" vertical="center" wrapText="1"/>
    </xf>
    <xf numFmtId="166" fontId="43" fillId="0" borderId="0" xfId="0" applyNumberFormat="1" applyFont="1"/>
    <xf numFmtId="41" fontId="43" fillId="0" borderId="0" xfId="0" applyNumberFormat="1" applyFont="1"/>
    <xf numFmtId="41" fontId="0" fillId="0" borderId="0" xfId="0" applyNumberFormat="1"/>
    <xf numFmtId="2" fontId="45" fillId="2" borderId="1" xfId="69" applyNumberFormat="1" applyFont="1" applyFill="1" applyBorder="1" applyAlignment="1">
      <alignment horizontal="center" vertical="center"/>
    </xf>
    <xf numFmtId="0" fontId="43" fillId="7" borderId="1" xfId="0" applyFont="1" applyFill="1" applyBorder="1" applyAlignment="1">
      <alignment horizontal="center" vertical="center"/>
    </xf>
    <xf numFmtId="173" fontId="43" fillId="0" borderId="0" xfId="2300" applyNumberFormat="1" applyFont="1"/>
    <xf numFmtId="3" fontId="43" fillId="0" borderId="0" xfId="0" applyNumberFormat="1" applyFont="1"/>
    <xf numFmtId="0" fontId="42" fillId="3" borderId="2" xfId="0" applyFont="1" applyFill="1" applyBorder="1" applyAlignment="1">
      <alignment horizontal="center" vertical="center" wrapText="1"/>
    </xf>
    <xf numFmtId="0" fontId="43" fillId="2" borderId="12" xfId="0" applyFont="1" applyFill="1" applyBorder="1"/>
    <xf numFmtId="166" fontId="43" fillId="0" borderId="1" xfId="69" applyNumberFormat="1" applyFont="1" applyBorder="1" applyAlignment="1">
      <alignment horizontal="center" vertical="center"/>
    </xf>
    <xf numFmtId="3" fontId="46" fillId="2" borderId="0" xfId="1475" applyNumberFormat="1" applyFont="1" applyFill="1"/>
    <xf numFmtId="0" fontId="44" fillId="5" borderId="8"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4" fillId="6" borderId="8" xfId="0" applyFont="1" applyFill="1" applyBorder="1" applyAlignment="1">
      <alignment horizontal="center" vertical="center" wrapText="1"/>
    </xf>
    <xf numFmtId="0" fontId="44" fillId="6" borderId="3" xfId="0" applyFont="1" applyFill="1" applyBorder="1" applyAlignment="1">
      <alignment horizontal="center" vertical="center" wrapText="1"/>
    </xf>
    <xf numFmtId="167" fontId="43" fillId="0" borderId="0" xfId="0" applyNumberFormat="1" applyFont="1"/>
    <xf numFmtId="169" fontId="43" fillId="0" borderId="0" xfId="0" applyNumberFormat="1" applyFont="1"/>
    <xf numFmtId="170" fontId="43" fillId="0" borderId="0" xfId="0" applyNumberFormat="1" applyFont="1"/>
    <xf numFmtId="171" fontId="43" fillId="0" borderId="0" xfId="0" applyNumberFormat="1" applyFont="1"/>
    <xf numFmtId="172" fontId="43" fillId="2" borderId="1" xfId="2305" applyNumberFormat="1" applyFont="1" applyFill="1" applyBorder="1" applyAlignment="1">
      <alignment horizontal="center" vertical="center"/>
    </xf>
    <xf numFmtId="9" fontId="43" fillId="0" borderId="0" xfId="0" applyNumberFormat="1" applyFont="1"/>
    <xf numFmtId="9" fontId="43" fillId="0" borderId="0" xfId="2305" applyFont="1"/>
    <xf numFmtId="10" fontId="43" fillId="0" borderId="0" xfId="2305" applyNumberFormat="1" applyFont="1"/>
    <xf numFmtId="10" fontId="43" fillId="0" borderId="0" xfId="0" applyNumberFormat="1" applyFont="1"/>
    <xf numFmtId="171" fontId="43" fillId="0" borderId="1" xfId="69" applyNumberFormat="1" applyFont="1" applyFill="1" applyBorder="1" applyAlignment="1">
      <alignment horizontal="center" vertical="center"/>
    </xf>
    <xf numFmtId="174" fontId="43" fillId="0" borderId="0" xfId="0" applyNumberFormat="1" applyFont="1"/>
    <xf numFmtId="42" fontId="0" fillId="0" borderId="0" xfId="2306" applyFont="1"/>
    <xf numFmtId="42" fontId="0" fillId="0" borderId="0" xfId="0" applyNumberFormat="1"/>
    <xf numFmtId="42" fontId="43" fillId="0" borderId="0" xfId="0" applyNumberFormat="1" applyFont="1"/>
    <xf numFmtId="2" fontId="43" fillId="0" borderId="0" xfId="0" applyNumberFormat="1" applyFont="1"/>
    <xf numFmtId="2" fontId="43" fillId="0" borderId="1" xfId="69" applyNumberFormat="1" applyFont="1" applyFill="1" applyBorder="1" applyAlignment="1">
      <alignment horizontal="center" vertical="center"/>
    </xf>
    <xf numFmtId="0" fontId="43" fillId="2" borderId="0" xfId="0" applyFont="1" applyFill="1" applyAlignment="1">
      <alignment horizontal="center" vertical="center" wrapText="1"/>
    </xf>
    <xf numFmtId="0" fontId="43" fillId="7" borderId="0" xfId="0" applyFont="1" applyFill="1" applyAlignment="1">
      <alignment horizontal="center" vertical="center"/>
    </xf>
    <xf numFmtId="2" fontId="45" fillId="2" borderId="0" xfId="69" applyNumberFormat="1" applyFont="1" applyFill="1" applyBorder="1" applyAlignment="1">
      <alignment horizontal="center" vertical="center"/>
    </xf>
    <xf numFmtId="171" fontId="43" fillId="0" borderId="0" xfId="69" applyNumberFormat="1" applyFont="1" applyFill="1" applyBorder="1" applyAlignment="1">
      <alignment horizontal="center" vertical="center"/>
    </xf>
    <xf numFmtId="172" fontId="43" fillId="2" borderId="0" xfId="2305" applyNumberFormat="1" applyFont="1" applyFill="1" applyBorder="1" applyAlignment="1">
      <alignment horizontal="center" vertical="center"/>
    </xf>
    <xf numFmtId="2" fontId="43" fillId="0" borderId="0" xfId="2305" applyNumberFormat="1" applyFont="1" applyBorder="1" applyAlignment="1">
      <alignment horizontal="center" vertical="center"/>
    </xf>
    <xf numFmtId="175" fontId="43" fillId="0" borderId="0" xfId="69" applyNumberFormat="1" applyFont="1" applyBorder="1" applyAlignment="1">
      <alignment horizontal="center" vertical="center"/>
    </xf>
    <xf numFmtId="10" fontId="43" fillId="0" borderId="0" xfId="2305" applyNumberFormat="1" applyFont="1" applyBorder="1"/>
    <xf numFmtId="43" fontId="43" fillId="0" borderId="0" xfId="0" applyNumberFormat="1" applyFont="1"/>
    <xf numFmtId="172" fontId="43" fillId="0" borderId="0" xfId="2305" applyNumberFormat="1" applyFont="1" applyBorder="1"/>
    <xf numFmtId="2" fontId="45" fillId="2" borderId="14" xfId="69" applyNumberFormat="1" applyFont="1" applyFill="1" applyBorder="1" applyAlignment="1">
      <alignment horizontal="center" vertical="center"/>
    </xf>
    <xf numFmtId="10" fontId="43" fillId="2" borderId="0" xfId="2305" applyNumberFormat="1" applyFont="1" applyFill="1" applyBorder="1" applyAlignment="1">
      <alignment horizontal="center" vertical="center"/>
    </xf>
    <xf numFmtId="171" fontId="43" fillId="0" borderId="0" xfId="2305" applyNumberFormat="1" applyFont="1"/>
    <xf numFmtId="171" fontId="43" fillId="0" borderId="1" xfId="0" applyNumberFormat="1" applyFont="1" applyBorder="1"/>
    <xf numFmtId="171" fontId="43" fillId="0" borderId="15" xfId="69" applyNumberFormat="1" applyFont="1" applyBorder="1" applyAlignment="1">
      <alignment horizontal="center" vertical="center"/>
    </xf>
    <xf numFmtId="171" fontId="43" fillId="0" borderId="11" xfId="69" applyNumberFormat="1" applyFont="1" applyBorder="1" applyAlignment="1">
      <alignment horizontal="center" vertical="center"/>
    </xf>
    <xf numFmtId="0" fontId="16" fillId="2" borderId="0" xfId="0" applyFont="1" applyFill="1" applyAlignment="1">
      <alignment horizontal="center"/>
    </xf>
    <xf numFmtId="0" fontId="20" fillId="2" borderId="0" xfId="0" applyFont="1" applyFill="1" applyAlignment="1">
      <alignment vertical="center" wrapText="1"/>
    </xf>
    <xf numFmtId="0" fontId="22" fillId="2" borderId="0" xfId="0" applyFont="1" applyFill="1" applyAlignment="1">
      <alignment vertical="center" wrapText="1"/>
    </xf>
    <xf numFmtId="0" fontId="20" fillId="2" borderId="0" xfId="0" applyFont="1" applyFill="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8" xfId="0" applyFont="1" applyFill="1" applyBorder="1" applyAlignment="1">
      <alignment horizontal="center" vertical="center"/>
    </xf>
    <xf numFmtId="0" fontId="42" fillId="3" borderId="15" xfId="0" applyFont="1" applyFill="1" applyBorder="1" applyAlignment="1">
      <alignment horizontal="center" vertical="center" wrapText="1"/>
    </xf>
    <xf numFmtId="0" fontId="42" fillId="3" borderId="14" xfId="0" applyFont="1" applyFill="1" applyBorder="1" applyAlignment="1">
      <alignment horizontal="center" vertical="center" wrapText="1"/>
    </xf>
    <xf numFmtId="0" fontId="42" fillId="2" borderId="11" xfId="0" applyFont="1" applyFill="1" applyBorder="1" applyAlignment="1">
      <alignment horizontal="center"/>
    </xf>
    <xf numFmtId="0" fontId="42" fillId="2" borderId="12" xfId="0" applyFont="1" applyFill="1" applyBorder="1" applyAlignment="1">
      <alignment horizontal="center"/>
    </xf>
    <xf numFmtId="0" fontId="42" fillId="4" borderId="15" xfId="0" applyFont="1" applyFill="1" applyBorder="1" applyAlignment="1">
      <alignment horizontal="center" vertical="center" wrapText="1"/>
    </xf>
    <xf numFmtId="0" fontId="42" fillId="4" borderId="14" xfId="0" applyFont="1" applyFill="1" applyBorder="1" applyAlignment="1">
      <alignment horizontal="center" vertical="center" wrapText="1"/>
    </xf>
    <xf numFmtId="0" fontId="42" fillId="4" borderId="2" xfId="0" applyFont="1" applyFill="1" applyBorder="1" applyAlignment="1">
      <alignment horizontal="center" vertical="center" wrapText="1"/>
    </xf>
    <xf numFmtId="0" fontId="42" fillId="4" borderId="3"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2" fillId="2" borderId="9" xfId="0" applyFont="1" applyFill="1" applyBorder="1" applyAlignment="1">
      <alignment horizontal="center" vertical="center"/>
    </xf>
    <xf numFmtId="0" fontId="42" fillId="2" borderId="0" xfId="0" applyFont="1" applyFill="1" applyAlignment="1">
      <alignment horizontal="center" vertical="center"/>
    </xf>
    <xf numFmtId="0" fontId="42" fillId="2" borderId="9" xfId="0" applyFont="1" applyFill="1" applyBorder="1" applyAlignment="1">
      <alignment horizontal="center"/>
    </xf>
    <xf numFmtId="0" fontId="42" fillId="7" borderId="0" xfId="0" applyFont="1" applyFill="1" applyAlignment="1">
      <alignment horizontal="center"/>
    </xf>
    <xf numFmtId="0" fontId="42" fillId="4"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4" borderId="13" xfId="0" applyFont="1" applyFill="1" applyBorder="1" applyAlignment="1">
      <alignment horizontal="center" vertical="center" wrapText="1"/>
    </xf>
    <xf numFmtId="0" fontId="42" fillId="7" borderId="9" xfId="0" applyFont="1" applyFill="1" applyBorder="1" applyAlignment="1">
      <alignment horizontal="center" vertical="center"/>
    </xf>
    <xf numFmtId="0" fontId="42" fillId="7" borderId="0" xfId="0" applyFont="1" applyFill="1" applyAlignment="1">
      <alignment horizontal="center" vertical="center"/>
    </xf>
    <xf numFmtId="0" fontId="41" fillId="0" borderId="0" xfId="0" applyFont="1" applyAlignment="1">
      <alignment horizontal="left" wrapText="1"/>
    </xf>
    <xf numFmtId="0" fontId="43" fillId="2" borderId="7" xfId="0" applyFont="1" applyFill="1" applyBorder="1" applyAlignment="1">
      <alignment horizontal="center" vertical="center" wrapText="1"/>
    </xf>
    <xf numFmtId="0" fontId="43" fillId="2" borderId="8" xfId="0" applyFont="1" applyFill="1" applyBorder="1" applyAlignment="1">
      <alignment horizontal="center" vertical="center" wrapText="1"/>
    </xf>
    <xf numFmtId="0" fontId="43" fillId="2" borderId="12" xfId="0" applyFont="1" applyFill="1" applyBorder="1" applyAlignment="1">
      <alignment horizontal="center" vertical="center" wrapText="1"/>
    </xf>
    <xf numFmtId="0" fontId="43" fillId="2" borderId="1" xfId="0" applyFont="1" applyFill="1" applyBorder="1" applyAlignment="1">
      <alignment horizontal="center" vertical="center"/>
    </xf>
    <xf numFmtId="0" fontId="43" fillId="2" borderId="2"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43" fillId="2" borderId="4" xfId="0" applyFont="1" applyFill="1" applyBorder="1" applyAlignment="1">
      <alignment horizontal="center" vertical="center" wrapText="1"/>
    </xf>
    <xf numFmtId="0" fontId="44" fillId="3" borderId="13" xfId="0" applyFont="1" applyFill="1" applyBorder="1" applyAlignment="1">
      <alignment horizontal="center" vertical="center" wrapText="1"/>
    </xf>
    <xf numFmtId="0" fontId="44" fillId="3" borderId="15" xfId="0" applyFont="1" applyFill="1" applyBorder="1" applyAlignment="1">
      <alignment horizontal="center" vertical="center" wrapText="1"/>
    </xf>
    <xf numFmtId="0" fontId="44" fillId="3" borderId="14" xfId="0" applyFont="1" applyFill="1" applyBorder="1" applyAlignment="1">
      <alignment horizontal="center" vertical="center" wrapText="1"/>
    </xf>
    <xf numFmtId="0" fontId="42" fillId="2" borderId="8" xfId="0" applyFont="1" applyFill="1" applyBorder="1" applyAlignment="1">
      <alignment horizontal="center" vertical="center"/>
    </xf>
    <xf numFmtId="0" fontId="44" fillId="4" borderId="2"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2" xfId="0" applyFont="1" applyFill="1" applyBorder="1" applyAlignment="1">
      <alignment horizontal="center" vertical="center" wrapText="1"/>
    </xf>
    <xf numFmtId="0" fontId="44" fillId="4" borderId="15" xfId="0" applyFont="1" applyFill="1" applyBorder="1" applyAlignment="1">
      <alignment horizontal="center" vertical="center" wrapText="1"/>
    </xf>
    <xf numFmtId="0" fontId="44" fillId="4" borderId="14" xfId="0" applyFont="1" applyFill="1" applyBorder="1" applyAlignment="1">
      <alignment horizontal="center" vertical="center" wrapText="1"/>
    </xf>
    <xf numFmtId="0" fontId="44" fillId="4" borderId="1" xfId="0" applyFont="1" applyFill="1" applyBorder="1" applyAlignment="1">
      <alignment horizontal="center" vertical="center" wrapText="1"/>
    </xf>
    <xf numFmtId="0" fontId="43" fillId="2" borderId="11" xfId="0" applyFont="1" applyFill="1" applyBorder="1" applyAlignment="1">
      <alignment horizontal="center"/>
    </xf>
    <xf numFmtId="0" fontId="44" fillId="4" borderId="13" xfId="0" applyFont="1" applyFill="1" applyBorder="1" applyAlignment="1">
      <alignment horizontal="center" vertical="center" wrapText="1"/>
    </xf>
    <xf numFmtId="0" fontId="44" fillId="6" borderId="2" xfId="0" applyFont="1" applyFill="1" applyBorder="1" applyAlignment="1">
      <alignment horizontal="center" vertical="center" wrapText="1"/>
    </xf>
    <xf numFmtId="0" fontId="44" fillId="6" borderId="3" xfId="0" applyFont="1" applyFill="1" applyBorder="1" applyAlignment="1">
      <alignment horizontal="center" vertical="center" wrapText="1"/>
    </xf>
    <xf numFmtId="0" fontId="44" fillId="5" borderId="1"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4" fillId="5" borderId="15" xfId="0" applyFont="1" applyFill="1" applyBorder="1" applyAlignment="1">
      <alignment horizontal="center" vertical="center" wrapText="1"/>
    </xf>
    <xf numFmtId="0" fontId="44" fillId="5" borderId="14" xfId="0" applyFont="1" applyFill="1" applyBorder="1" applyAlignment="1">
      <alignment horizontal="center" vertical="center" wrapText="1"/>
    </xf>
    <xf numFmtId="0" fontId="44" fillId="6" borderId="1" xfId="0" applyFont="1" applyFill="1" applyBorder="1" applyAlignment="1">
      <alignment horizontal="center" vertical="center" wrapText="1"/>
    </xf>
    <xf numFmtId="0" fontId="44" fillId="6" borderId="15" xfId="0" applyFont="1" applyFill="1" applyBorder="1" applyAlignment="1">
      <alignment horizontal="center" vertical="center" wrapText="1"/>
    </xf>
    <xf numFmtId="0" fontId="44" fillId="6" borderId="14" xfId="0" applyFont="1" applyFill="1" applyBorder="1" applyAlignment="1">
      <alignment horizontal="center" vertical="center" wrapText="1"/>
    </xf>
    <xf numFmtId="0" fontId="44" fillId="5" borderId="13" xfId="0" applyFont="1" applyFill="1" applyBorder="1" applyAlignment="1">
      <alignment horizontal="center" vertical="center" wrapText="1"/>
    </xf>
    <xf numFmtId="0" fontId="44" fillId="6" borderId="13" xfId="0" applyFont="1" applyFill="1" applyBorder="1" applyAlignment="1">
      <alignment horizontal="center" vertical="center" wrapText="1"/>
    </xf>
    <xf numFmtId="0" fontId="44" fillId="4" borderId="4"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29" fillId="9" borderId="5" xfId="0" applyFont="1" applyFill="1" applyBorder="1" applyAlignment="1">
      <alignment horizontal="center" vertical="center" wrapText="1"/>
    </xf>
    <xf numFmtId="0" fontId="29" fillId="9" borderId="10" xfId="0" applyFont="1" applyFill="1" applyBorder="1" applyAlignment="1">
      <alignment horizontal="center" vertical="center" wrapText="1"/>
    </xf>
    <xf numFmtId="0" fontId="29" fillId="9" borderId="11" xfId="0" applyFont="1" applyFill="1" applyBorder="1" applyAlignment="1">
      <alignment horizontal="center" vertical="center" wrapText="1"/>
    </xf>
    <xf numFmtId="0" fontId="29" fillId="9" borderId="6" xfId="0" applyFont="1" applyFill="1" applyBorder="1" applyAlignment="1">
      <alignment horizontal="center" vertical="center"/>
    </xf>
    <xf numFmtId="0" fontId="29" fillId="9" borderId="11" xfId="0" applyFont="1" applyFill="1" applyBorder="1" applyAlignment="1">
      <alignment horizontal="center" vertical="center"/>
    </xf>
    <xf numFmtId="0" fontId="33" fillId="7" borderId="0" xfId="0" applyFont="1" applyFill="1" applyAlignment="1">
      <alignment horizontal="justify" wrapText="1"/>
    </xf>
    <xf numFmtId="0" fontId="33" fillId="7" borderId="0" xfId="0" applyFont="1" applyFill="1" applyAlignment="1">
      <alignment horizontal="left" vertical="justify"/>
    </xf>
    <xf numFmtId="0" fontId="33" fillId="7" borderId="0" xfId="0" applyFont="1" applyFill="1" applyAlignment="1">
      <alignment horizontal="left" wrapText="1"/>
    </xf>
    <xf numFmtId="0" fontId="31" fillId="7" borderId="0" xfId="0" applyFont="1" applyFill="1" applyAlignment="1">
      <alignment horizontal="justify" wrapText="1"/>
    </xf>
    <xf numFmtId="0" fontId="32" fillId="7" borderId="0" xfId="0" applyFont="1" applyFill="1" applyAlignment="1">
      <alignment horizontal="justify" wrapText="1"/>
    </xf>
    <xf numFmtId="0" fontId="33" fillId="7" borderId="0" xfId="0" applyFont="1" applyFill="1" applyAlignment="1">
      <alignment horizontal="justify"/>
    </xf>
    <xf numFmtId="180" fontId="43" fillId="0" borderId="0" xfId="0" applyNumberFormat="1" applyFont="1"/>
  </cellXfs>
  <cellStyles count="2307">
    <cellStyle name="Euro" xfId="1" xr:uid="{00000000-0005-0000-0000-000000000000}"/>
    <cellStyle name="Euro 10" xfId="2" xr:uid="{00000000-0005-0000-0000-000001000000}"/>
    <cellStyle name="Euro 11" xfId="3" xr:uid="{00000000-0005-0000-0000-000002000000}"/>
    <cellStyle name="Euro 12" xfId="4" xr:uid="{00000000-0005-0000-0000-000003000000}"/>
    <cellStyle name="Euro 13" xfId="5" xr:uid="{00000000-0005-0000-0000-000004000000}"/>
    <cellStyle name="Euro 14" xfId="6" xr:uid="{00000000-0005-0000-0000-000005000000}"/>
    <cellStyle name="Euro 15" xfId="7" xr:uid="{00000000-0005-0000-0000-000006000000}"/>
    <cellStyle name="Euro 16" xfId="8" xr:uid="{00000000-0005-0000-0000-000007000000}"/>
    <cellStyle name="Euro 17" xfId="9" xr:uid="{00000000-0005-0000-0000-000008000000}"/>
    <cellStyle name="Euro 18" xfId="10" xr:uid="{00000000-0005-0000-0000-000009000000}"/>
    <cellStyle name="Euro 19" xfId="11" xr:uid="{00000000-0005-0000-0000-00000A000000}"/>
    <cellStyle name="Euro 2" xfId="12" xr:uid="{00000000-0005-0000-0000-00000B000000}"/>
    <cellStyle name="Euro 20" xfId="13" xr:uid="{00000000-0005-0000-0000-00000C000000}"/>
    <cellStyle name="Euro 21" xfId="14" xr:uid="{00000000-0005-0000-0000-00000D000000}"/>
    <cellStyle name="Euro 22" xfId="15" xr:uid="{00000000-0005-0000-0000-00000E000000}"/>
    <cellStyle name="Euro 23" xfId="16" xr:uid="{00000000-0005-0000-0000-00000F000000}"/>
    <cellStyle name="Euro 24" xfId="17" xr:uid="{00000000-0005-0000-0000-000010000000}"/>
    <cellStyle name="Euro 25" xfId="18" xr:uid="{00000000-0005-0000-0000-000011000000}"/>
    <cellStyle name="Euro 26" xfId="19" xr:uid="{00000000-0005-0000-0000-000012000000}"/>
    <cellStyle name="Euro 27" xfId="20" xr:uid="{00000000-0005-0000-0000-000013000000}"/>
    <cellStyle name="Euro 28" xfId="21" xr:uid="{00000000-0005-0000-0000-000014000000}"/>
    <cellStyle name="Euro 29" xfId="22" xr:uid="{00000000-0005-0000-0000-000015000000}"/>
    <cellStyle name="Euro 3" xfId="23" xr:uid="{00000000-0005-0000-0000-000016000000}"/>
    <cellStyle name="Euro 30" xfId="24" xr:uid="{00000000-0005-0000-0000-000017000000}"/>
    <cellStyle name="Euro 31" xfId="25" xr:uid="{00000000-0005-0000-0000-000018000000}"/>
    <cellStyle name="Euro 32" xfId="26" xr:uid="{00000000-0005-0000-0000-000019000000}"/>
    <cellStyle name="Euro 33" xfId="27" xr:uid="{00000000-0005-0000-0000-00001A000000}"/>
    <cellStyle name="Euro 34" xfId="28" xr:uid="{00000000-0005-0000-0000-00001B000000}"/>
    <cellStyle name="Euro 35" xfId="29" xr:uid="{00000000-0005-0000-0000-00001C000000}"/>
    <cellStyle name="Euro 36" xfId="30" xr:uid="{00000000-0005-0000-0000-00001D000000}"/>
    <cellStyle name="Euro 37" xfId="31" xr:uid="{00000000-0005-0000-0000-00001E000000}"/>
    <cellStyle name="Euro 38" xfId="32" xr:uid="{00000000-0005-0000-0000-00001F000000}"/>
    <cellStyle name="Euro 39" xfId="33" xr:uid="{00000000-0005-0000-0000-000020000000}"/>
    <cellStyle name="Euro 4" xfId="34" xr:uid="{00000000-0005-0000-0000-000021000000}"/>
    <cellStyle name="Euro 40" xfId="35" xr:uid="{00000000-0005-0000-0000-000022000000}"/>
    <cellStyle name="Euro 41" xfId="36" xr:uid="{00000000-0005-0000-0000-000023000000}"/>
    <cellStyle name="Euro 42" xfId="37" xr:uid="{00000000-0005-0000-0000-000024000000}"/>
    <cellStyle name="Euro 43" xfId="38" xr:uid="{00000000-0005-0000-0000-000025000000}"/>
    <cellStyle name="Euro 44" xfId="39" xr:uid="{00000000-0005-0000-0000-000026000000}"/>
    <cellStyle name="Euro 45" xfId="40" xr:uid="{00000000-0005-0000-0000-000027000000}"/>
    <cellStyle name="Euro 46" xfId="41" xr:uid="{00000000-0005-0000-0000-000028000000}"/>
    <cellStyle name="Euro 47" xfId="42" xr:uid="{00000000-0005-0000-0000-000029000000}"/>
    <cellStyle name="Euro 48" xfId="43" xr:uid="{00000000-0005-0000-0000-00002A000000}"/>
    <cellStyle name="Euro 49" xfId="44" xr:uid="{00000000-0005-0000-0000-00002B000000}"/>
    <cellStyle name="Euro 5" xfId="45" xr:uid="{00000000-0005-0000-0000-00002C000000}"/>
    <cellStyle name="Euro 50" xfId="46" xr:uid="{00000000-0005-0000-0000-00002D000000}"/>
    <cellStyle name="Euro 51" xfId="47" xr:uid="{00000000-0005-0000-0000-00002E000000}"/>
    <cellStyle name="Euro 52" xfId="48" xr:uid="{00000000-0005-0000-0000-00002F000000}"/>
    <cellStyle name="Euro 53" xfId="49" xr:uid="{00000000-0005-0000-0000-000030000000}"/>
    <cellStyle name="Euro 54" xfId="50" xr:uid="{00000000-0005-0000-0000-000031000000}"/>
    <cellStyle name="Euro 55" xfId="51" xr:uid="{00000000-0005-0000-0000-000032000000}"/>
    <cellStyle name="Euro 56" xfId="52" xr:uid="{00000000-0005-0000-0000-000033000000}"/>
    <cellStyle name="Euro 57" xfId="53" xr:uid="{00000000-0005-0000-0000-000034000000}"/>
    <cellStyle name="Euro 58" xfId="54" xr:uid="{00000000-0005-0000-0000-000035000000}"/>
    <cellStyle name="Euro 59" xfId="55" xr:uid="{00000000-0005-0000-0000-000036000000}"/>
    <cellStyle name="Euro 6" xfId="56" xr:uid="{00000000-0005-0000-0000-000037000000}"/>
    <cellStyle name="Euro 60" xfId="57" xr:uid="{00000000-0005-0000-0000-000038000000}"/>
    <cellStyle name="Euro 61" xfId="58" xr:uid="{00000000-0005-0000-0000-000039000000}"/>
    <cellStyle name="Euro 62" xfId="59" xr:uid="{00000000-0005-0000-0000-00003A000000}"/>
    <cellStyle name="Euro 63" xfId="60" xr:uid="{00000000-0005-0000-0000-00003B000000}"/>
    <cellStyle name="Euro 64" xfId="61" xr:uid="{00000000-0005-0000-0000-00003C000000}"/>
    <cellStyle name="Euro 65" xfId="62" xr:uid="{00000000-0005-0000-0000-00003D000000}"/>
    <cellStyle name="Euro 66" xfId="63" xr:uid="{00000000-0005-0000-0000-00003E000000}"/>
    <cellStyle name="Euro 67" xfId="64" xr:uid="{00000000-0005-0000-0000-00003F000000}"/>
    <cellStyle name="Euro 7" xfId="65" xr:uid="{00000000-0005-0000-0000-000040000000}"/>
    <cellStyle name="Euro 8" xfId="66" xr:uid="{00000000-0005-0000-0000-000041000000}"/>
    <cellStyle name="Euro 9" xfId="67" xr:uid="{00000000-0005-0000-0000-000042000000}"/>
    <cellStyle name="Hipervínculo" xfId="68" builtinId="8"/>
    <cellStyle name="Hipervínculo 2" xfId="2303" xr:uid="{00000000-0005-0000-0000-000044000000}"/>
    <cellStyle name="Hipervínculo 3" xfId="2301" xr:uid="{00000000-0005-0000-0000-000045000000}"/>
    <cellStyle name="Millares" xfId="69" builtinId="3"/>
    <cellStyle name="Millares [0]" xfId="2300" builtinId="6"/>
    <cellStyle name="Millares 10" xfId="70" xr:uid="{00000000-0005-0000-0000-000048000000}"/>
    <cellStyle name="Millares 2" xfId="2304" xr:uid="{00000000-0005-0000-0000-000049000000}"/>
    <cellStyle name="Millares 3" xfId="71" xr:uid="{00000000-0005-0000-0000-00004A000000}"/>
    <cellStyle name="Millares 4" xfId="72" xr:uid="{00000000-0005-0000-0000-00004B000000}"/>
    <cellStyle name="Millares 6" xfId="73" xr:uid="{00000000-0005-0000-0000-00004C000000}"/>
    <cellStyle name="Millares 6 10" xfId="74" xr:uid="{00000000-0005-0000-0000-00004D000000}"/>
    <cellStyle name="Millares 6 11" xfId="75" xr:uid="{00000000-0005-0000-0000-00004E000000}"/>
    <cellStyle name="Millares 6 12" xfId="76" xr:uid="{00000000-0005-0000-0000-00004F000000}"/>
    <cellStyle name="Millares 6 13" xfId="77" xr:uid="{00000000-0005-0000-0000-000050000000}"/>
    <cellStyle name="Millares 6 14" xfId="78" xr:uid="{00000000-0005-0000-0000-000051000000}"/>
    <cellStyle name="Millares 6 15" xfId="79" xr:uid="{00000000-0005-0000-0000-000052000000}"/>
    <cellStyle name="Millares 6 16" xfId="80" xr:uid="{00000000-0005-0000-0000-000053000000}"/>
    <cellStyle name="Millares 6 17" xfId="81" xr:uid="{00000000-0005-0000-0000-000054000000}"/>
    <cellStyle name="Millares 6 18" xfId="82" xr:uid="{00000000-0005-0000-0000-000055000000}"/>
    <cellStyle name="Millares 6 19" xfId="83" xr:uid="{00000000-0005-0000-0000-000056000000}"/>
    <cellStyle name="Millares 6 2" xfId="84" xr:uid="{00000000-0005-0000-0000-000057000000}"/>
    <cellStyle name="Millares 6 20" xfId="85" xr:uid="{00000000-0005-0000-0000-000058000000}"/>
    <cellStyle name="Millares 6 21" xfId="86" xr:uid="{00000000-0005-0000-0000-000059000000}"/>
    <cellStyle name="Millares 6 22" xfId="87" xr:uid="{00000000-0005-0000-0000-00005A000000}"/>
    <cellStyle name="Millares 6 23" xfId="88" xr:uid="{00000000-0005-0000-0000-00005B000000}"/>
    <cellStyle name="Millares 6 24" xfId="89" xr:uid="{00000000-0005-0000-0000-00005C000000}"/>
    <cellStyle name="Millares 6 25" xfId="90" xr:uid="{00000000-0005-0000-0000-00005D000000}"/>
    <cellStyle name="Millares 6 26" xfId="91" xr:uid="{00000000-0005-0000-0000-00005E000000}"/>
    <cellStyle name="Millares 6 27" xfId="92" xr:uid="{00000000-0005-0000-0000-00005F000000}"/>
    <cellStyle name="Millares 6 28" xfId="93" xr:uid="{00000000-0005-0000-0000-000060000000}"/>
    <cellStyle name="Millares 6 3" xfId="94" xr:uid="{00000000-0005-0000-0000-000061000000}"/>
    <cellStyle name="Millares 6 4" xfId="95" xr:uid="{00000000-0005-0000-0000-000062000000}"/>
    <cellStyle name="Millares 6 5" xfId="96" xr:uid="{00000000-0005-0000-0000-000063000000}"/>
    <cellStyle name="Millares 6 6" xfId="97" xr:uid="{00000000-0005-0000-0000-000064000000}"/>
    <cellStyle name="Millares 6 7" xfId="98" xr:uid="{00000000-0005-0000-0000-000065000000}"/>
    <cellStyle name="Millares 6 8" xfId="99" xr:uid="{00000000-0005-0000-0000-000066000000}"/>
    <cellStyle name="Millares 6 9" xfId="100" xr:uid="{00000000-0005-0000-0000-000067000000}"/>
    <cellStyle name="Millares 7" xfId="101" xr:uid="{00000000-0005-0000-0000-000068000000}"/>
    <cellStyle name="Millares 7 10" xfId="102" xr:uid="{00000000-0005-0000-0000-000069000000}"/>
    <cellStyle name="Millares 7 11" xfId="103" xr:uid="{00000000-0005-0000-0000-00006A000000}"/>
    <cellStyle name="Millares 7 12" xfId="104" xr:uid="{00000000-0005-0000-0000-00006B000000}"/>
    <cellStyle name="Millares 7 13" xfId="105" xr:uid="{00000000-0005-0000-0000-00006C000000}"/>
    <cellStyle name="Millares 7 14" xfId="106" xr:uid="{00000000-0005-0000-0000-00006D000000}"/>
    <cellStyle name="Millares 7 15" xfId="107" xr:uid="{00000000-0005-0000-0000-00006E000000}"/>
    <cellStyle name="Millares 7 16" xfId="108" xr:uid="{00000000-0005-0000-0000-00006F000000}"/>
    <cellStyle name="Millares 7 17" xfId="109" xr:uid="{00000000-0005-0000-0000-000070000000}"/>
    <cellStyle name="Millares 7 18" xfId="110" xr:uid="{00000000-0005-0000-0000-000071000000}"/>
    <cellStyle name="Millares 7 19" xfId="111" xr:uid="{00000000-0005-0000-0000-000072000000}"/>
    <cellStyle name="Millares 7 2" xfId="112" xr:uid="{00000000-0005-0000-0000-000073000000}"/>
    <cellStyle name="Millares 7 20" xfId="113" xr:uid="{00000000-0005-0000-0000-000074000000}"/>
    <cellStyle name="Millares 7 21" xfId="114" xr:uid="{00000000-0005-0000-0000-000075000000}"/>
    <cellStyle name="Millares 7 22" xfId="115" xr:uid="{00000000-0005-0000-0000-000076000000}"/>
    <cellStyle name="Millares 7 23" xfId="116" xr:uid="{00000000-0005-0000-0000-000077000000}"/>
    <cellStyle name="Millares 7 3" xfId="117" xr:uid="{00000000-0005-0000-0000-000078000000}"/>
    <cellStyle name="Millares 7 4" xfId="118" xr:uid="{00000000-0005-0000-0000-000079000000}"/>
    <cellStyle name="Millares 7 5" xfId="119" xr:uid="{00000000-0005-0000-0000-00007A000000}"/>
    <cellStyle name="Millares 7 6" xfId="120" xr:uid="{00000000-0005-0000-0000-00007B000000}"/>
    <cellStyle name="Millares 7 7" xfId="121" xr:uid="{00000000-0005-0000-0000-00007C000000}"/>
    <cellStyle name="Millares 7 8" xfId="122" xr:uid="{00000000-0005-0000-0000-00007D000000}"/>
    <cellStyle name="Millares 7 9" xfId="123" xr:uid="{00000000-0005-0000-0000-00007E000000}"/>
    <cellStyle name="Millares 8 10" xfId="124" xr:uid="{00000000-0005-0000-0000-00007F000000}"/>
    <cellStyle name="Millares 8 11" xfId="125" xr:uid="{00000000-0005-0000-0000-000080000000}"/>
    <cellStyle name="Millares 8 12" xfId="126" xr:uid="{00000000-0005-0000-0000-000081000000}"/>
    <cellStyle name="Millares 8 13" xfId="127" xr:uid="{00000000-0005-0000-0000-000082000000}"/>
    <cellStyle name="Millares 8 2" xfId="128" xr:uid="{00000000-0005-0000-0000-000083000000}"/>
    <cellStyle name="Millares 8 3" xfId="129" xr:uid="{00000000-0005-0000-0000-000084000000}"/>
    <cellStyle name="Millares 8 4" xfId="130" xr:uid="{00000000-0005-0000-0000-000085000000}"/>
    <cellStyle name="Millares 8 5" xfId="131" xr:uid="{00000000-0005-0000-0000-000086000000}"/>
    <cellStyle name="Millares 8 6" xfId="132" xr:uid="{00000000-0005-0000-0000-000087000000}"/>
    <cellStyle name="Millares 8 7" xfId="133" xr:uid="{00000000-0005-0000-0000-000088000000}"/>
    <cellStyle name="Millares 8 8" xfId="134" xr:uid="{00000000-0005-0000-0000-000089000000}"/>
    <cellStyle name="Millares 8 9" xfId="135" xr:uid="{00000000-0005-0000-0000-00008A000000}"/>
    <cellStyle name="Moneda [0]" xfId="2306" builtinId="7"/>
    <cellStyle name="Normal" xfId="0" builtinId="0"/>
    <cellStyle name="Normal 10" xfId="136" xr:uid="{00000000-0005-0000-0000-00008D000000}"/>
    <cellStyle name="Normal 11" xfId="137" xr:uid="{00000000-0005-0000-0000-00008E000000}"/>
    <cellStyle name="Normal 12" xfId="138" xr:uid="{00000000-0005-0000-0000-00008F000000}"/>
    <cellStyle name="Normal 13" xfId="139" xr:uid="{00000000-0005-0000-0000-000090000000}"/>
    <cellStyle name="Normal 14" xfId="140" xr:uid="{00000000-0005-0000-0000-000091000000}"/>
    <cellStyle name="Normal 15" xfId="141" xr:uid="{00000000-0005-0000-0000-000092000000}"/>
    <cellStyle name="Normal 16" xfId="142" xr:uid="{00000000-0005-0000-0000-000093000000}"/>
    <cellStyle name="Normal 17" xfId="143" xr:uid="{00000000-0005-0000-0000-000094000000}"/>
    <cellStyle name="Normal 18" xfId="144" xr:uid="{00000000-0005-0000-0000-000095000000}"/>
    <cellStyle name="Normal 19" xfId="145" xr:uid="{00000000-0005-0000-0000-000096000000}"/>
    <cellStyle name="Normal 2" xfId="146" xr:uid="{00000000-0005-0000-0000-000097000000}"/>
    <cellStyle name="Normal 2 10" xfId="147" xr:uid="{00000000-0005-0000-0000-000098000000}"/>
    <cellStyle name="Normal 2 11" xfId="148" xr:uid="{00000000-0005-0000-0000-000099000000}"/>
    <cellStyle name="Normal 2 12" xfId="149" xr:uid="{00000000-0005-0000-0000-00009A000000}"/>
    <cellStyle name="Normal 2 13" xfId="150" xr:uid="{00000000-0005-0000-0000-00009B000000}"/>
    <cellStyle name="Normal 2 14" xfId="151" xr:uid="{00000000-0005-0000-0000-00009C000000}"/>
    <cellStyle name="Normal 2 15" xfId="152" xr:uid="{00000000-0005-0000-0000-00009D000000}"/>
    <cellStyle name="Normal 2 16" xfId="153" xr:uid="{00000000-0005-0000-0000-00009E000000}"/>
    <cellStyle name="Normal 2 17" xfId="154" xr:uid="{00000000-0005-0000-0000-00009F000000}"/>
    <cellStyle name="Normal 2 18" xfId="155" xr:uid="{00000000-0005-0000-0000-0000A0000000}"/>
    <cellStyle name="Normal 2 19" xfId="156" xr:uid="{00000000-0005-0000-0000-0000A1000000}"/>
    <cellStyle name="Normal 2 2" xfId="157" xr:uid="{00000000-0005-0000-0000-0000A2000000}"/>
    <cellStyle name="Normal 2 2 10" xfId="158" xr:uid="{00000000-0005-0000-0000-0000A3000000}"/>
    <cellStyle name="Normal 2 2 11" xfId="159" xr:uid="{00000000-0005-0000-0000-0000A4000000}"/>
    <cellStyle name="Normal 2 2 12" xfId="160" xr:uid="{00000000-0005-0000-0000-0000A5000000}"/>
    <cellStyle name="Normal 2 2 13" xfId="161" xr:uid="{00000000-0005-0000-0000-0000A6000000}"/>
    <cellStyle name="Normal 2 2 14" xfId="162" xr:uid="{00000000-0005-0000-0000-0000A7000000}"/>
    <cellStyle name="Normal 2 2 15" xfId="163" xr:uid="{00000000-0005-0000-0000-0000A8000000}"/>
    <cellStyle name="Normal 2 2 16" xfId="164" xr:uid="{00000000-0005-0000-0000-0000A9000000}"/>
    <cellStyle name="Normal 2 2 17" xfId="165" xr:uid="{00000000-0005-0000-0000-0000AA000000}"/>
    <cellStyle name="Normal 2 2 18" xfId="166" xr:uid="{00000000-0005-0000-0000-0000AB000000}"/>
    <cellStyle name="Normal 2 2 19" xfId="167" xr:uid="{00000000-0005-0000-0000-0000AC000000}"/>
    <cellStyle name="Normal 2 2 2" xfId="168" xr:uid="{00000000-0005-0000-0000-0000AD000000}"/>
    <cellStyle name="Normal 2 2 2 10" xfId="169" xr:uid="{00000000-0005-0000-0000-0000AE000000}"/>
    <cellStyle name="Normal 2 2 2 11" xfId="170" xr:uid="{00000000-0005-0000-0000-0000AF000000}"/>
    <cellStyle name="Normal 2 2 2 12" xfId="171" xr:uid="{00000000-0005-0000-0000-0000B0000000}"/>
    <cellStyle name="Normal 2 2 2 13" xfId="172" xr:uid="{00000000-0005-0000-0000-0000B1000000}"/>
    <cellStyle name="Normal 2 2 2 14" xfId="173" xr:uid="{00000000-0005-0000-0000-0000B2000000}"/>
    <cellStyle name="Normal 2 2 2 15" xfId="174" xr:uid="{00000000-0005-0000-0000-0000B3000000}"/>
    <cellStyle name="Normal 2 2 2 16" xfId="175" xr:uid="{00000000-0005-0000-0000-0000B4000000}"/>
    <cellStyle name="Normal 2 2 2 17" xfId="176" xr:uid="{00000000-0005-0000-0000-0000B5000000}"/>
    <cellStyle name="Normal 2 2 2 18" xfId="177" xr:uid="{00000000-0005-0000-0000-0000B6000000}"/>
    <cellStyle name="Normal 2 2 2 19" xfId="178" xr:uid="{00000000-0005-0000-0000-0000B7000000}"/>
    <cellStyle name="Normal 2 2 2 2" xfId="179" xr:uid="{00000000-0005-0000-0000-0000B8000000}"/>
    <cellStyle name="Normal 2 2 2 2 2" xfId="180" xr:uid="{00000000-0005-0000-0000-0000B9000000}"/>
    <cellStyle name="Normal 2 2 2 2 2 2" xfId="181" xr:uid="{00000000-0005-0000-0000-0000BA000000}"/>
    <cellStyle name="Normal 2 2 2 2 2 2 2" xfId="182" xr:uid="{00000000-0005-0000-0000-0000BB000000}"/>
    <cellStyle name="Normal 2 2 2 2 2 2 2 2" xfId="183" xr:uid="{00000000-0005-0000-0000-0000BC000000}"/>
    <cellStyle name="Normal 2 2 2 2 2 2 2 3" xfId="184" xr:uid="{00000000-0005-0000-0000-0000BD000000}"/>
    <cellStyle name="Normal 2 2 2 2 2 2 2 4" xfId="185" xr:uid="{00000000-0005-0000-0000-0000BE000000}"/>
    <cellStyle name="Normal 2 2 2 2 2 2 2 5" xfId="186" xr:uid="{00000000-0005-0000-0000-0000BF000000}"/>
    <cellStyle name="Normal 2 2 2 2 2 2 2 6" xfId="187" xr:uid="{00000000-0005-0000-0000-0000C0000000}"/>
    <cellStyle name="Normal 2 2 2 2 2 2 2 7" xfId="188" xr:uid="{00000000-0005-0000-0000-0000C1000000}"/>
    <cellStyle name="Normal 2 2 2 2 2 2 2 8" xfId="189" xr:uid="{00000000-0005-0000-0000-0000C2000000}"/>
    <cellStyle name="Normal 2 2 2 2 2 2 3" xfId="190" xr:uid="{00000000-0005-0000-0000-0000C3000000}"/>
    <cellStyle name="Normal 2 2 2 2 2 2 4" xfId="191" xr:uid="{00000000-0005-0000-0000-0000C4000000}"/>
    <cellStyle name="Normal 2 2 2 2 2 2 5" xfId="192" xr:uid="{00000000-0005-0000-0000-0000C5000000}"/>
    <cellStyle name="Normal 2 2 2 2 2 2 6" xfId="193" xr:uid="{00000000-0005-0000-0000-0000C6000000}"/>
    <cellStyle name="Normal 2 2 2 2 2 2 7" xfId="194" xr:uid="{00000000-0005-0000-0000-0000C7000000}"/>
    <cellStyle name="Normal 2 2 2 2 2 2 8" xfId="195" xr:uid="{00000000-0005-0000-0000-0000C8000000}"/>
    <cellStyle name="Normal 2 2 2 2 2 3" xfId="196" xr:uid="{00000000-0005-0000-0000-0000C9000000}"/>
    <cellStyle name="Normal 2 2 2 2 2 4" xfId="197" xr:uid="{00000000-0005-0000-0000-0000CA000000}"/>
    <cellStyle name="Normal 2 2 2 2 2 5" xfId="198" xr:uid="{00000000-0005-0000-0000-0000CB000000}"/>
    <cellStyle name="Normal 2 2 2 2 2 6" xfId="199" xr:uid="{00000000-0005-0000-0000-0000CC000000}"/>
    <cellStyle name="Normal 2 2 2 2 2 7" xfId="200" xr:uid="{00000000-0005-0000-0000-0000CD000000}"/>
    <cellStyle name="Normal 2 2 2 2 2 8" xfId="201" xr:uid="{00000000-0005-0000-0000-0000CE000000}"/>
    <cellStyle name="Normal 2 2 2 2 2 9" xfId="202" xr:uid="{00000000-0005-0000-0000-0000CF000000}"/>
    <cellStyle name="Normal 2 2 2 2 3" xfId="203" xr:uid="{00000000-0005-0000-0000-0000D0000000}"/>
    <cellStyle name="Normal 2 2 2 2 4" xfId="204" xr:uid="{00000000-0005-0000-0000-0000D1000000}"/>
    <cellStyle name="Normal 2 2 2 2 5" xfId="205" xr:uid="{00000000-0005-0000-0000-0000D2000000}"/>
    <cellStyle name="Normal 2 2 2 2 6" xfId="206" xr:uid="{00000000-0005-0000-0000-0000D3000000}"/>
    <cellStyle name="Normal 2 2 2 2 7" xfId="207" xr:uid="{00000000-0005-0000-0000-0000D4000000}"/>
    <cellStyle name="Normal 2 2 2 2 8" xfId="208" xr:uid="{00000000-0005-0000-0000-0000D5000000}"/>
    <cellStyle name="Normal 2 2 2 2 9" xfId="209" xr:uid="{00000000-0005-0000-0000-0000D6000000}"/>
    <cellStyle name="Normal 2 2 2 20" xfId="210" xr:uid="{00000000-0005-0000-0000-0000D7000000}"/>
    <cellStyle name="Normal 2 2 2 21" xfId="211" xr:uid="{00000000-0005-0000-0000-0000D8000000}"/>
    <cellStyle name="Normal 2 2 2 22" xfId="212" xr:uid="{00000000-0005-0000-0000-0000D9000000}"/>
    <cellStyle name="Normal 2 2 2 23" xfId="213" xr:uid="{00000000-0005-0000-0000-0000DA000000}"/>
    <cellStyle name="Normal 2 2 2 24" xfId="214" xr:uid="{00000000-0005-0000-0000-0000DB000000}"/>
    <cellStyle name="Normal 2 2 2 25" xfId="215" xr:uid="{00000000-0005-0000-0000-0000DC000000}"/>
    <cellStyle name="Normal 2 2 2 26" xfId="216" xr:uid="{00000000-0005-0000-0000-0000DD000000}"/>
    <cellStyle name="Normal 2 2 2 27" xfId="217" xr:uid="{00000000-0005-0000-0000-0000DE000000}"/>
    <cellStyle name="Normal 2 2 2 28" xfId="218" xr:uid="{00000000-0005-0000-0000-0000DF000000}"/>
    <cellStyle name="Normal 2 2 2 29" xfId="219" xr:uid="{00000000-0005-0000-0000-0000E0000000}"/>
    <cellStyle name="Normal 2 2 2 3" xfId="220" xr:uid="{00000000-0005-0000-0000-0000E1000000}"/>
    <cellStyle name="Normal 2 2 2 30" xfId="221" xr:uid="{00000000-0005-0000-0000-0000E2000000}"/>
    <cellStyle name="Normal 2 2 2 31" xfId="222" xr:uid="{00000000-0005-0000-0000-0000E3000000}"/>
    <cellStyle name="Normal 2 2 2 32" xfId="223" xr:uid="{00000000-0005-0000-0000-0000E4000000}"/>
    <cellStyle name="Normal 2 2 2 33" xfId="224" xr:uid="{00000000-0005-0000-0000-0000E5000000}"/>
    <cellStyle name="Normal 2 2 2 34" xfId="225" xr:uid="{00000000-0005-0000-0000-0000E6000000}"/>
    <cellStyle name="Normal 2 2 2 35" xfId="226" xr:uid="{00000000-0005-0000-0000-0000E7000000}"/>
    <cellStyle name="Normal 2 2 2 36" xfId="227" xr:uid="{00000000-0005-0000-0000-0000E8000000}"/>
    <cellStyle name="Normal 2 2 2 37" xfId="228" xr:uid="{00000000-0005-0000-0000-0000E9000000}"/>
    <cellStyle name="Normal 2 2 2 38" xfId="229" xr:uid="{00000000-0005-0000-0000-0000EA000000}"/>
    <cellStyle name="Normal 2 2 2 39" xfId="230" xr:uid="{00000000-0005-0000-0000-0000EB000000}"/>
    <cellStyle name="Normal 2 2 2 4" xfId="231" xr:uid="{00000000-0005-0000-0000-0000EC000000}"/>
    <cellStyle name="Normal 2 2 2 5" xfId="232" xr:uid="{00000000-0005-0000-0000-0000ED000000}"/>
    <cellStyle name="Normal 2 2 2 6" xfId="233" xr:uid="{00000000-0005-0000-0000-0000EE000000}"/>
    <cellStyle name="Normal 2 2 2 7" xfId="234" xr:uid="{00000000-0005-0000-0000-0000EF000000}"/>
    <cellStyle name="Normal 2 2 2 8" xfId="235" xr:uid="{00000000-0005-0000-0000-0000F0000000}"/>
    <cellStyle name="Normal 2 2 2 9" xfId="236" xr:uid="{00000000-0005-0000-0000-0000F1000000}"/>
    <cellStyle name="Normal 2 2 20" xfId="237" xr:uid="{00000000-0005-0000-0000-0000F2000000}"/>
    <cellStyle name="Normal 2 2 21" xfId="238" xr:uid="{00000000-0005-0000-0000-0000F3000000}"/>
    <cellStyle name="Normal 2 2 22" xfId="239" xr:uid="{00000000-0005-0000-0000-0000F4000000}"/>
    <cellStyle name="Normal 2 2 23" xfId="240" xr:uid="{00000000-0005-0000-0000-0000F5000000}"/>
    <cellStyle name="Normal 2 2 24" xfId="241" xr:uid="{00000000-0005-0000-0000-0000F6000000}"/>
    <cellStyle name="Normal 2 2 25" xfId="242" xr:uid="{00000000-0005-0000-0000-0000F7000000}"/>
    <cellStyle name="Normal 2 2 26" xfId="243" xr:uid="{00000000-0005-0000-0000-0000F8000000}"/>
    <cellStyle name="Normal 2 2 27" xfId="244" xr:uid="{00000000-0005-0000-0000-0000F9000000}"/>
    <cellStyle name="Normal 2 2 28" xfId="245" xr:uid="{00000000-0005-0000-0000-0000FA000000}"/>
    <cellStyle name="Normal 2 2 29" xfId="246" xr:uid="{00000000-0005-0000-0000-0000FB000000}"/>
    <cellStyle name="Normal 2 2 3" xfId="247" xr:uid="{00000000-0005-0000-0000-0000FC000000}"/>
    <cellStyle name="Normal 2 2 30" xfId="248" xr:uid="{00000000-0005-0000-0000-0000FD000000}"/>
    <cellStyle name="Normal 2 2 31" xfId="249" xr:uid="{00000000-0005-0000-0000-0000FE000000}"/>
    <cellStyle name="Normal 2 2 32" xfId="250" xr:uid="{00000000-0005-0000-0000-0000FF000000}"/>
    <cellStyle name="Normal 2 2 33" xfId="251" xr:uid="{00000000-0005-0000-0000-000000010000}"/>
    <cellStyle name="Normal 2 2 34" xfId="252" xr:uid="{00000000-0005-0000-0000-000001010000}"/>
    <cellStyle name="Normal 2 2 35" xfId="253" xr:uid="{00000000-0005-0000-0000-000002010000}"/>
    <cellStyle name="Normal 2 2 36" xfId="254" xr:uid="{00000000-0005-0000-0000-000003010000}"/>
    <cellStyle name="Normal 2 2 37" xfId="255" xr:uid="{00000000-0005-0000-0000-000004010000}"/>
    <cellStyle name="Normal 2 2 38" xfId="256" xr:uid="{00000000-0005-0000-0000-000005010000}"/>
    <cellStyle name="Normal 2 2 39" xfId="257" xr:uid="{00000000-0005-0000-0000-000006010000}"/>
    <cellStyle name="Normal 2 2 4" xfId="258" xr:uid="{00000000-0005-0000-0000-000007010000}"/>
    <cellStyle name="Normal 2 2 5" xfId="259" xr:uid="{00000000-0005-0000-0000-000008010000}"/>
    <cellStyle name="Normal 2 2 6" xfId="260" xr:uid="{00000000-0005-0000-0000-000009010000}"/>
    <cellStyle name="Normal 2 2 7" xfId="261" xr:uid="{00000000-0005-0000-0000-00000A010000}"/>
    <cellStyle name="Normal 2 2 8" xfId="262" xr:uid="{00000000-0005-0000-0000-00000B010000}"/>
    <cellStyle name="Normal 2 2 9" xfId="263" xr:uid="{00000000-0005-0000-0000-00000C010000}"/>
    <cellStyle name="Normal 2 20" xfId="264" xr:uid="{00000000-0005-0000-0000-00000D010000}"/>
    <cellStyle name="Normal 2 21" xfId="265" xr:uid="{00000000-0005-0000-0000-00000E010000}"/>
    <cellStyle name="Normal 2 22" xfId="266" xr:uid="{00000000-0005-0000-0000-00000F010000}"/>
    <cellStyle name="Normal 2 23" xfId="267" xr:uid="{00000000-0005-0000-0000-000010010000}"/>
    <cellStyle name="Normal 2 24" xfId="268" xr:uid="{00000000-0005-0000-0000-000011010000}"/>
    <cellStyle name="Normal 2 25" xfId="269" xr:uid="{00000000-0005-0000-0000-000012010000}"/>
    <cellStyle name="Normal 2 26" xfId="270" xr:uid="{00000000-0005-0000-0000-000013010000}"/>
    <cellStyle name="Normal 2 27" xfId="271" xr:uid="{00000000-0005-0000-0000-000014010000}"/>
    <cellStyle name="Normal 2 28" xfId="272" xr:uid="{00000000-0005-0000-0000-000015010000}"/>
    <cellStyle name="Normal 2 29" xfId="273" xr:uid="{00000000-0005-0000-0000-000016010000}"/>
    <cellStyle name="Normal 2 3" xfId="274" xr:uid="{00000000-0005-0000-0000-000017010000}"/>
    <cellStyle name="Normal 2 3 10" xfId="275" xr:uid="{00000000-0005-0000-0000-000018010000}"/>
    <cellStyle name="Normal 2 3 11" xfId="276" xr:uid="{00000000-0005-0000-0000-000019010000}"/>
    <cellStyle name="Normal 2 3 12" xfId="277" xr:uid="{00000000-0005-0000-0000-00001A010000}"/>
    <cellStyle name="Normal 2 3 13" xfId="278" xr:uid="{00000000-0005-0000-0000-00001B010000}"/>
    <cellStyle name="Normal 2 3 14" xfId="279" xr:uid="{00000000-0005-0000-0000-00001C010000}"/>
    <cellStyle name="Normal 2 3 15" xfId="280" xr:uid="{00000000-0005-0000-0000-00001D010000}"/>
    <cellStyle name="Normal 2 3 16" xfId="281" xr:uid="{00000000-0005-0000-0000-00001E010000}"/>
    <cellStyle name="Normal 2 3 17" xfId="282" xr:uid="{00000000-0005-0000-0000-00001F010000}"/>
    <cellStyle name="Normal 2 3 18" xfId="283" xr:uid="{00000000-0005-0000-0000-000020010000}"/>
    <cellStyle name="Normal 2 3 19" xfId="284" xr:uid="{00000000-0005-0000-0000-000021010000}"/>
    <cellStyle name="Normal 2 3 2" xfId="285" xr:uid="{00000000-0005-0000-0000-000022010000}"/>
    <cellStyle name="Normal 2 3 20" xfId="286" xr:uid="{00000000-0005-0000-0000-000023010000}"/>
    <cellStyle name="Normal 2 3 21" xfId="287" xr:uid="{00000000-0005-0000-0000-000024010000}"/>
    <cellStyle name="Normal 2 3 22" xfId="288" xr:uid="{00000000-0005-0000-0000-000025010000}"/>
    <cellStyle name="Normal 2 3 23" xfId="289" xr:uid="{00000000-0005-0000-0000-000026010000}"/>
    <cellStyle name="Normal 2 3 24" xfId="290" xr:uid="{00000000-0005-0000-0000-000027010000}"/>
    <cellStyle name="Normal 2 3 25" xfId="291" xr:uid="{00000000-0005-0000-0000-000028010000}"/>
    <cellStyle name="Normal 2 3 26" xfId="292" xr:uid="{00000000-0005-0000-0000-000029010000}"/>
    <cellStyle name="Normal 2 3 27" xfId="293" xr:uid="{00000000-0005-0000-0000-00002A010000}"/>
    <cellStyle name="Normal 2 3 28" xfId="294" xr:uid="{00000000-0005-0000-0000-00002B010000}"/>
    <cellStyle name="Normal 2 3 29" xfId="295" xr:uid="{00000000-0005-0000-0000-00002C010000}"/>
    <cellStyle name="Normal 2 3 3" xfId="296" xr:uid="{00000000-0005-0000-0000-00002D010000}"/>
    <cellStyle name="Normal 2 3 30" xfId="297" xr:uid="{00000000-0005-0000-0000-00002E010000}"/>
    <cellStyle name="Normal 2 3 31" xfId="298" xr:uid="{00000000-0005-0000-0000-00002F010000}"/>
    <cellStyle name="Normal 2 3 32" xfId="299" xr:uid="{00000000-0005-0000-0000-000030010000}"/>
    <cellStyle name="Normal 2 3 33" xfId="300" xr:uid="{00000000-0005-0000-0000-000031010000}"/>
    <cellStyle name="Normal 2 3 34" xfId="301" xr:uid="{00000000-0005-0000-0000-000032010000}"/>
    <cellStyle name="Normal 2 3 35" xfId="302" xr:uid="{00000000-0005-0000-0000-000033010000}"/>
    <cellStyle name="Normal 2 3 36" xfId="303" xr:uid="{00000000-0005-0000-0000-000034010000}"/>
    <cellStyle name="Normal 2 3 37" xfId="304" xr:uid="{00000000-0005-0000-0000-000035010000}"/>
    <cellStyle name="Normal 2 3 38" xfId="305" xr:uid="{00000000-0005-0000-0000-000036010000}"/>
    <cellStyle name="Normal 2 3 39" xfId="306" xr:uid="{00000000-0005-0000-0000-000037010000}"/>
    <cellStyle name="Normal 2 3 4" xfId="307" xr:uid="{00000000-0005-0000-0000-000038010000}"/>
    <cellStyle name="Normal 2 3 40" xfId="308" xr:uid="{00000000-0005-0000-0000-000039010000}"/>
    <cellStyle name="Normal 2 3 41" xfId="309" xr:uid="{00000000-0005-0000-0000-00003A010000}"/>
    <cellStyle name="Normal 2 3 42" xfId="310" xr:uid="{00000000-0005-0000-0000-00003B010000}"/>
    <cellStyle name="Normal 2 3 43" xfId="311" xr:uid="{00000000-0005-0000-0000-00003C010000}"/>
    <cellStyle name="Normal 2 3 44" xfId="312" xr:uid="{00000000-0005-0000-0000-00003D010000}"/>
    <cellStyle name="Normal 2 3 45" xfId="313" xr:uid="{00000000-0005-0000-0000-00003E010000}"/>
    <cellStyle name="Normal 2 3 46" xfId="314" xr:uid="{00000000-0005-0000-0000-00003F010000}"/>
    <cellStyle name="Normal 2 3 47" xfId="315" xr:uid="{00000000-0005-0000-0000-000040010000}"/>
    <cellStyle name="Normal 2 3 48" xfId="316" xr:uid="{00000000-0005-0000-0000-000041010000}"/>
    <cellStyle name="Normal 2 3 49" xfId="317" xr:uid="{00000000-0005-0000-0000-000042010000}"/>
    <cellStyle name="Normal 2 3 5" xfId="318" xr:uid="{00000000-0005-0000-0000-000043010000}"/>
    <cellStyle name="Normal 2 3 50" xfId="319" xr:uid="{00000000-0005-0000-0000-000044010000}"/>
    <cellStyle name="Normal 2 3 51" xfId="320" xr:uid="{00000000-0005-0000-0000-000045010000}"/>
    <cellStyle name="Normal 2 3 52" xfId="321" xr:uid="{00000000-0005-0000-0000-000046010000}"/>
    <cellStyle name="Normal 2 3 53" xfId="322" xr:uid="{00000000-0005-0000-0000-000047010000}"/>
    <cellStyle name="Normal 2 3 54" xfId="323" xr:uid="{00000000-0005-0000-0000-000048010000}"/>
    <cellStyle name="Normal 2 3 55" xfId="324" xr:uid="{00000000-0005-0000-0000-000049010000}"/>
    <cellStyle name="Normal 2 3 56" xfId="325" xr:uid="{00000000-0005-0000-0000-00004A010000}"/>
    <cellStyle name="Normal 2 3 57" xfId="326" xr:uid="{00000000-0005-0000-0000-00004B010000}"/>
    <cellStyle name="Normal 2 3 58" xfId="327" xr:uid="{00000000-0005-0000-0000-00004C010000}"/>
    <cellStyle name="Normal 2 3 59" xfId="328" xr:uid="{00000000-0005-0000-0000-00004D010000}"/>
    <cellStyle name="Normal 2 3 6" xfId="329" xr:uid="{00000000-0005-0000-0000-00004E010000}"/>
    <cellStyle name="Normal 2 3 60" xfId="330" xr:uid="{00000000-0005-0000-0000-00004F010000}"/>
    <cellStyle name="Normal 2 3 61" xfId="331" xr:uid="{00000000-0005-0000-0000-000050010000}"/>
    <cellStyle name="Normal 2 3 62" xfId="332" xr:uid="{00000000-0005-0000-0000-000051010000}"/>
    <cellStyle name="Normal 2 3 63" xfId="333" xr:uid="{00000000-0005-0000-0000-000052010000}"/>
    <cellStyle name="Normal 2 3 64" xfId="334" xr:uid="{00000000-0005-0000-0000-000053010000}"/>
    <cellStyle name="Normal 2 3 65" xfId="335" xr:uid="{00000000-0005-0000-0000-000054010000}"/>
    <cellStyle name="Normal 2 3 66" xfId="336" xr:uid="{00000000-0005-0000-0000-000055010000}"/>
    <cellStyle name="Normal 2 3 67" xfId="337" xr:uid="{00000000-0005-0000-0000-000056010000}"/>
    <cellStyle name="Normal 2 3 68" xfId="338" xr:uid="{00000000-0005-0000-0000-000057010000}"/>
    <cellStyle name="Normal 2 3 69" xfId="339" xr:uid="{00000000-0005-0000-0000-000058010000}"/>
    <cellStyle name="Normal 2 3 7" xfId="340" xr:uid="{00000000-0005-0000-0000-000059010000}"/>
    <cellStyle name="Normal 2 3 70" xfId="341" xr:uid="{00000000-0005-0000-0000-00005A010000}"/>
    <cellStyle name="Normal 2 3 71" xfId="342" xr:uid="{00000000-0005-0000-0000-00005B010000}"/>
    <cellStyle name="Normal 2 3 72" xfId="343" xr:uid="{00000000-0005-0000-0000-00005C010000}"/>
    <cellStyle name="Normal 2 3 8" xfId="344" xr:uid="{00000000-0005-0000-0000-00005D010000}"/>
    <cellStyle name="Normal 2 3 9" xfId="345" xr:uid="{00000000-0005-0000-0000-00005E010000}"/>
    <cellStyle name="Normal 2 30" xfId="346" xr:uid="{00000000-0005-0000-0000-00005F010000}"/>
    <cellStyle name="Normal 2 31" xfId="347" xr:uid="{00000000-0005-0000-0000-000060010000}"/>
    <cellStyle name="Normal 2 32" xfId="348" xr:uid="{00000000-0005-0000-0000-000061010000}"/>
    <cellStyle name="Normal 2 33" xfId="349" xr:uid="{00000000-0005-0000-0000-000062010000}"/>
    <cellStyle name="Normal 2 33 10" xfId="350" xr:uid="{00000000-0005-0000-0000-000063010000}"/>
    <cellStyle name="Normal 2 33 11" xfId="351" xr:uid="{00000000-0005-0000-0000-000064010000}"/>
    <cellStyle name="Normal 2 33 12" xfId="352" xr:uid="{00000000-0005-0000-0000-000065010000}"/>
    <cellStyle name="Normal 2 33 13" xfId="353" xr:uid="{00000000-0005-0000-0000-000066010000}"/>
    <cellStyle name="Normal 2 33 14" xfId="354" xr:uid="{00000000-0005-0000-0000-000067010000}"/>
    <cellStyle name="Normal 2 33 15" xfId="355" xr:uid="{00000000-0005-0000-0000-000068010000}"/>
    <cellStyle name="Normal 2 33 16" xfId="356" xr:uid="{00000000-0005-0000-0000-000069010000}"/>
    <cellStyle name="Normal 2 33 17" xfId="357" xr:uid="{00000000-0005-0000-0000-00006A010000}"/>
    <cellStyle name="Normal 2 33 18" xfId="358" xr:uid="{00000000-0005-0000-0000-00006B010000}"/>
    <cellStyle name="Normal 2 33 19" xfId="359" xr:uid="{00000000-0005-0000-0000-00006C010000}"/>
    <cellStyle name="Normal 2 33 2" xfId="360" xr:uid="{00000000-0005-0000-0000-00006D010000}"/>
    <cellStyle name="Normal 2 33 20" xfId="361" xr:uid="{00000000-0005-0000-0000-00006E010000}"/>
    <cellStyle name="Normal 2 33 21" xfId="362" xr:uid="{00000000-0005-0000-0000-00006F010000}"/>
    <cellStyle name="Normal 2 33 22" xfId="363" xr:uid="{00000000-0005-0000-0000-000070010000}"/>
    <cellStyle name="Normal 2 33 23" xfId="364" xr:uid="{00000000-0005-0000-0000-000071010000}"/>
    <cellStyle name="Normal 2 33 24" xfId="365" xr:uid="{00000000-0005-0000-0000-000072010000}"/>
    <cellStyle name="Normal 2 33 25" xfId="366" xr:uid="{00000000-0005-0000-0000-000073010000}"/>
    <cellStyle name="Normal 2 33 26" xfId="367" xr:uid="{00000000-0005-0000-0000-000074010000}"/>
    <cellStyle name="Normal 2 33 27" xfId="368" xr:uid="{00000000-0005-0000-0000-000075010000}"/>
    <cellStyle name="Normal 2 33 28" xfId="369" xr:uid="{00000000-0005-0000-0000-000076010000}"/>
    <cellStyle name="Normal 2 33 29" xfId="370" xr:uid="{00000000-0005-0000-0000-000077010000}"/>
    <cellStyle name="Normal 2 33 3" xfId="371" xr:uid="{00000000-0005-0000-0000-000078010000}"/>
    <cellStyle name="Normal 2 33 30" xfId="372" xr:uid="{00000000-0005-0000-0000-000079010000}"/>
    <cellStyle name="Normal 2 33 31" xfId="373" xr:uid="{00000000-0005-0000-0000-00007A010000}"/>
    <cellStyle name="Normal 2 33 32" xfId="374" xr:uid="{00000000-0005-0000-0000-00007B010000}"/>
    <cellStyle name="Normal 2 33 33" xfId="375" xr:uid="{00000000-0005-0000-0000-00007C010000}"/>
    <cellStyle name="Normal 2 33 34" xfId="376" xr:uid="{00000000-0005-0000-0000-00007D010000}"/>
    <cellStyle name="Normal 2 33 35" xfId="377" xr:uid="{00000000-0005-0000-0000-00007E010000}"/>
    <cellStyle name="Normal 2 33 36" xfId="378" xr:uid="{00000000-0005-0000-0000-00007F010000}"/>
    <cellStyle name="Normal 2 33 37" xfId="379" xr:uid="{00000000-0005-0000-0000-000080010000}"/>
    <cellStyle name="Normal 2 33 38" xfId="380" xr:uid="{00000000-0005-0000-0000-000081010000}"/>
    <cellStyle name="Normal 2 33 39" xfId="381" xr:uid="{00000000-0005-0000-0000-000082010000}"/>
    <cellStyle name="Normal 2 33 4" xfId="382" xr:uid="{00000000-0005-0000-0000-000083010000}"/>
    <cellStyle name="Normal 2 33 40" xfId="383" xr:uid="{00000000-0005-0000-0000-000084010000}"/>
    <cellStyle name="Normal 2 33 41" xfId="384" xr:uid="{00000000-0005-0000-0000-000085010000}"/>
    <cellStyle name="Normal 2 33 42" xfId="385" xr:uid="{00000000-0005-0000-0000-000086010000}"/>
    <cellStyle name="Normal 2 33 43" xfId="386" xr:uid="{00000000-0005-0000-0000-000087010000}"/>
    <cellStyle name="Normal 2 33 44" xfId="387" xr:uid="{00000000-0005-0000-0000-000088010000}"/>
    <cellStyle name="Normal 2 33 45" xfId="388" xr:uid="{00000000-0005-0000-0000-000089010000}"/>
    <cellStyle name="Normal 2 33 46" xfId="389" xr:uid="{00000000-0005-0000-0000-00008A010000}"/>
    <cellStyle name="Normal 2 33 47" xfId="390" xr:uid="{00000000-0005-0000-0000-00008B010000}"/>
    <cellStyle name="Normal 2 33 48" xfId="391" xr:uid="{00000000-0005-0000-0000-00008C010000}"/>
    <cellStyle name="Normal 2 33 49" xfId="392" xr:uid="{00000000-0005-0000-0000-00008D010000}"/>
    <cellStyle name="Normal 2 33 5" xfId="393" xr:uid="{00000000-0005-0000-0000-00008E010000}"/>
    <cellStyle name="Normal 2 33 50" xfId="394" xr:uid="{00000000-0005-0000-0000-00008F010000}"/>
    <cellStyle name="Normal 2 33 51" xfId="395" xr:uid="{00000000-0005-0000-0000-000090010000}"/>
    <cellStyle name="Normal 2 33 52" xfId="396" xr:uid="{00000000-0005-0000-0000-000091010000}"/>
    <cellStyle name="Normal 2 33 53" xfId="397" xr:uid="{00000000-0005-0000-0000-000092010000}"/>
    <cellStyle name="Normal 2 33 54" xfId="398" xr:uid="{00000000-0005-0000-0000-000093010000}"/>
    <cellStyle name="Normal 2 33 55" xfId="399" xr:uid="{00000000-0005-0000-0000-000094010000}"/>
    <cellStyle name="Normal 2 33 56" xfId="400" xr:uid="{00000000-0005-0000-0000-000095010000}"/>
    <cellStyle name="Normal 2 33 57" xfId="401" xr:uid="{00000000-0005-0000-0000-000096010000}"/>
    <cellStyle name="Normal 2 33 58" xfId="402" xr:uid="{00000000-0005-0000-0000-000097010000}"/>
    <cellStyle name="Normal 2 33 59" xfId="403" xr:uid="{00000000-0005-0000-0000-000098010000}"/>
    <cellStyle name="Normal 2 33 6" xfId="404" xr:uid="{00000000-0005-0000-0000-000099010000}"/>
    <cellStyle name="Normal 2 33 60" xfId="405" xr:uid="{00000000-0005-0000-0000-00009A010000}"/>
    <cellStyle name="Normal 2 33 61" xfId="406" xr:uid="{00000000-0005-0000-0000-00009B010000}"/>
    <cellStyle name="Normal 2 33 62" xfId="407" xr:uid="{00000000-0005-0000-0000-00009C010000}"/>
    <cellStyle name="Normal 2 33 63" xfId="408" xr:uid="{00000000-0005-0000-0000-00009D010000}"/>
    <cellStyle name="Normal 2 33 64" xfId="409" xr:uid="{00000000-0005-0000-0000-00009E010000}"/>
    <cellStyle name="Normal 2 33 65" xfId="410" xr:uid="{00000000-0005-0000-0000-00009F010000}"/>
    <cellStyle name="Normal 2 33 66" xfId="411" xr:uid="{00000000-0005-0000-0000-0000A0010000}"/>
    <cellStyle name="Normal 2 33 67" xfId="412" xr:uid="{00000000-0005-0000-0000-0000A1010000}"/>
    <cellStyle name="Normal 2 33 7" xfId="413" xr:uid="{00000000-0005-0000-0000-0000A2010000}"/>
    <cellStyle name="Normal 2 33 8" xfId="414" xr:uid="{00000000-0005-0000-0000-0000A3010000}"/>
    <cellStyle name="Normal 2 33 9" xfId="415" xr:uid="{00000000-0005-0000-0000-0000A4010000}"/>
    <cellStyle name="Normal 2 34" xfId="416" xr:uid="{00000000-0005-0000-0000-0000A5010000}"/>
    <cellStyle name="Normal 2 35" xfId="417" xr:uid="{00000000-0005-0000-0000-0000A6010000}"/>
    <cellStyle name="Normal 2 36" xfId="418" xr:uid="{00000000-0005-0000-0000-0000A7010000}"/>
    <cellStyle name="Normal 2 37" xfId="419" xr:uid="{00000000-0005-0000-0000-0000A8010000}"/>
    <cellStyle name="Normal 2 38" xfId="420" xr:uid="{00000000-0005-0000-0000-0000A9010000}"/>
    <cellStyle name="Normal 2 39" xfId="421" xr:uid="{00000000-0005-0000-0000-0000AA010000}"/>
    <cellStyle name="Normal 2 4" xfId="422" xr:uid="{00000000-0005-0000-0000-0000AB010000}"/>
    <cellStyle name="Normal 2 4 10" xfId="423" xr:uid="{00000000-0005-0000-0000-0000AC010000}"/>
    <cellStyle name="Normal 2 4 11" xfId="424" xr:uid="{00000000-0005-0000-0000-0000AD010000}"/>
    <cellStyle name="Normal 2 4 12" xfId="425" xr:uid="{00000000-0005-0000-0000-0000AE010000}"/>
    <cellStyle name="Normal 2 4 13" xfId="426" xr:uid="{00000000-0005-0000-0000-0000AF010000}"/>
    <cellStyle name="Normal 2 4 14" xfId="427" xr:uid="{00000000-0005-0000-0000-0000B0010000}"/>
    <cellStyle name="Normal 2 4 15" xfId="428" xr:uid="{00000000-0005-0000-0000-0000B1010000}"/>
    <cellStyle name="Normal 2 4 16" xfId="429" xr:uid="{00000000-0005-0000-0000-0000B2010000}"/>
    <cellStyle name="Normal 2 4 17" xfId="430" xr:uid="{00000000-0005-0000-0000-0000B3010000}"/>
    <cellStyle name="Normal 2 4 18" xfId="431" xr:uid="{00000000-0005-0000-0000-0000B4010000}"/>
    <cellStyle name="Normal 2 4 19" xfId="432" xr:uid="{00000000-0005-0000-0000-0000B5010000}"/>
    <cellStyle name="Normal 2 4 2" xfId="433" xr:uid="{00000000-0005-0000-0000-0000B6010000}"/>
    <cellStyle name="Normal 2 4 20" xfId="434" xr:uid="{00000000-0005-0000-0000-0000B7010000}"/>
    <cellStyle name="Normal 2 4 21" xfId="435" xr:uid="{00000000-0005-0000-0000-0000B8010000}"/>
    <cellStyle name="Normal 2 4 22" xfId="436" xr:uid="{00000000-0005-0000-0000-0000B9010000}"/>
    <cellStyle name="Normal 2 4 23" xfId="437" xr:uid="{00000000-0005-0000-0000-0000BA010000}"/>
    <cellStyle name="Normal 2 4 24" xfId="438" xr:uid="{00000000-0005-0000-0000-0000BB010000}"/>
    <cellStyle name="Normal 2 4 25" xfId="439" xr:uid="{00000000-0005-0000-0000-0000BC010000}"/>
    <cellStyle name="Normal 2 4 26" xfId="440" xr:uid="{00000000-0005-0000-0000-0000BD010000}"/>
    <cellStyle name="Normal 2 4 27" xfId="441" xr:uid="{00000000-0005-0000-0000-0000BE010000}"/>
    <cellStyle name="Normal 2 4 28" xfId="442" xr:uid="{00000000-0005-0000-0000-0000BF010000}"/>
    <cellStyle name="Normal 2 4 29" xfId="443" xr:uid="{00000000-0005-0000-0000-0000C0010000}"/>
    <cellStyle name="Normal 2 4 3" xfId="444" xr:uid="{00000000-0005-0000-0000-0000C1010000}"/>
    <cellStyle name="Normal 2 4 30" xfId="445" xr:uid="{00000000-0005-0000-0000-0000C2010000}"/>
    <cellStyle name="Normal 2 4 31" xfId="446" xr:uid="{00000000-0005-0000-0000-0000C3010000}"/>
    <cellStyle name="Normal 2 4 32" xfId="447" xr:uid="{00000000-0005-0000-0000-0000C4010000}"/>
    <cellStyle name="Normal 2 4 33" xfId="448" xr:uid="{00000000-0005-0000-0000-0000C5010000}"/>
    <cellStyle name="Normal 2 4 34" xfId="449" xr:uid="{00000000-0005-0000-0000-0000C6010000}"/>
    <cellStyle name="Normal 2 4 35" xfId="450" xr:uid="{00000000-0005-0000-0000-0000C7010000}"/>
    <cellStyle name="Normal 2 4 36" xfId="451" xr:uid="{00000000-0005-0000-0000-0000C8010000}"/>
    <cellStyle name="Normal 2 4 37" xfId="452" xr:uid="{00000000-0005-0000-0000-0000C9010000}"/>
    <cellStyle name="Normal 2 4 38" xfId="453" xr:uid="{00000000-0005-0000-0000-0000CA010000}"/>
    <cellStyle name="Normal 2 4 39" xfId="454" xr:uid="{00000000-0005-0000-0000-0000CB010000}"/>
    <cellStyle name="Normal 2 4 4" xfId="455" xr:uid="{00000000-0005-0000-0000-0000CC010000}"/>
    <cellStyle name="Normal 2 4 40" xfId="456" xr:uid="{00000000-0005-0000-0000-0000CD010000}"/>
    <cellStyle name="Normal 2 4 41" xfId="457" xr:uid="{00000000-0005-0000-0000-0000CE010000}"/>
    <cellStyle name="Normal 2 4 42" xfId="458" xr:uid="{00000000-0005-0000-0000-0000CF010000}"/>
    <cellStyle name="Normal 2 4 43" xfId="459" xr:uid="{00000000-0005-0000-0000-0000D0010000}"/>
    <cellStyle name="Normal 2 4 44" xfId="460" xr:uid="{00000000-0005-0000-0000-0000D1010000}"/>
    <cellStyle name="Normal 2 4 45" xfId="461" xr:uid="{00000000-0005-0000-0000-0000D2010000}"/>
    <cellStyle name="Normal 2 4 46" xfId="462" xr:uid="{00000000-0005-0000-0000-0000D3010000}"/>
    <cellStyle name="Normal 2 4 47" xfId="463" xr:uid="{00000000-0005-0000-0000-0000D4010000}"/>
    <cellStyle name="Normal 2 4 48" xfId="464" xr:uid="{00000000-0005-0000-0000-0000D5010000}"/>
    <cellStyle name="Normal 2 4 49" xfId="465" xr:uid="{00000000-0005-0000-0000-0000D6010000}"/>
    <cellStyle name="Normal 2 4 5" xfId="466" xr:uid="{00000000-0005-0000-0000-0000D7010000}"/>
    <cellStyle name="Normal 2 4 50" xfId="467" xr:uid="{00000000-0005-0000-0000-0000D8010000}"/>
    <cellStyle name="Normal 2 4 51" xfId="468" xr:uid="{00000000-0005-0000-0000-0000D9010000}"/>
    <cellStyle name="Normal 2 4 52" xfId="469" xr:uid="{00000000-0005-0000-0000-0000DA010000}"/>
    <cellStyle name="Normal 2 4 53" xfId="470" xr:uid="{00000000-0005-0000-0000-0000DB010000}"/>
    <cellStyle name="Normal 2 4 54" xfId="471" xr:uid="{00000000-0005-0000-0000-0000DC010000}"/>
    <cellStyle name="Normal 2 4 55" xfId="472" xr:uid="{00000000-0005-0000-0000-0000DD010000}"/>
    <cellStyle name="Normal 2 4 56" xfId="473" xr:uid="{00000000-0005-0000-0000-0000DE010000}"/>
    <cellStyle name="Normal 2 4 57" xfId="474" xr:uid="{00000000-0005-0000-0000-0000DF010000}"/>
    <cellStyle name="Normal 2 4 58" xfId="475" xr:uid="{00000000-0005-0000-0000-0000E0010000}"/>
    <cellStyle name="Normal 2 4 59" xfId="476" xr:uid="{00000000-0005-0000-0000-0000E1010000}"/>
    <cellStyle name="Normal 2 4 6" xfId="477" xr:uid="{00000000-0005-0000-0000-0000E2010000}"/>
    <cellStyle name="Normal 2 4 60" xfId="478" xr:uid="{00000000-0005-0000-0000-0000E3010000}"/>
    <cellStyle name="Normal 2 4 61" xfId="479" xr:uid="{00000000-0005-0000-0000-0000E4010000}"/>
    <cellStyle name="Normal 2 4 62" xfId="480" xr:uid="{00000000-0005-0000-0000-0000E5010000}"/>
    <cellStyle name="Normal 2 4 63" xfId="481" xr:uid="{00000000-0005-0000-0000-0000E6010000}"/>
    <cellStyle name="Normal 2 4 64" xfId="482" xr:uid="{00000000-0005-0000-0000-0000E7010000}"/>
    <cellStyle name="Normal 2 4 65" xfId="483" xr:uid="{00000000-0005-0000-0000-0000E8010000}"/>
    <cellStyle name="Normal 2 4 66" xfId="484" xr:uid="{00000000-0005-0000-0000-0000E9010000}"/>
    <cellStyle name="Normal 2 4 67" xfId="485" xr:uid="{00000000-0005-0000-0000-0000EA010000}"/>
    <cellStyle name="Normal 2 4 68" xfId="486" xr:uid="{00000000-0005-0000-0000-0000EB010000}"/>
    <cellStyle name="Normal 2 4 7" xfId="487" xr:uid="{00000000-0005-0000-0000-0000EC010000}"/>
    <cellStyle name="Normal 2 4 8" xfId="488" xr:uid="{00000000-0005-0000-0000-0000ED010000}"/>
    <cellStyle name="Normal 2 4 9" xfId="489" xr:uid="{00000000-0005-0000-0000-0000EE010000}"/>
    <cellStyle name="Normal 2 40" xfId="490" xr:uid="{00000000-0005-0000-0000-0000EF010000}"/>
    <cellStyle name="Normal 2 5" xfId="491" xr:uid="{00000000-0005-0000-0000-0000F0010000}"/>
    <cellStyle name="Normal 2 6" xfId="492" xr:uid="{00000000-0005-0000-0000-0000F1010000}"/>
    <cellStyle name="Normal 2 7" xfId="493" xr:uid="{00000000-0005-0000-0000-0000F2010000}"/>
    <cellStyle name="Normal 2 8" xfId="494" xr:uid="{00000000-0005-0000-0000-0000F3010000}"/>
    <cellStyle name="Normal 2 9" xfId="495" xr:uid="{00000000-0005-0000-0000-0000F4010000}"/>
    <cellStyle name="Normal 20" xfId="496" xr:uid="{00000000-0005-0000-0000-0000F5010000}"/>
    <cellStyle name="Normal 21" xfId="497" xr:uid="{00000000-0005-0000-0000-0000F6010000}"/>
    <cellStyle name="Normal 22" xfId="498" xr:uid="{00000000-0005-0000-0000-0000F7010000}"/>
    <cellStyle name="Normal 23" xfId="499" xr:uid="{00000000-0005-0000-0000-0000F8010000}"/>
    <cellStyle name="Normal 24" xfId="500" xr:uid="{00000000-0005-0000-0000-0000F9010000}"/>
    <cellStyle name="Normal 25" xfId="501" xr:uid="{00000000-0005-0000-0000-0000FA010000}"/>
    <cellStyle name="Normal 26" xfId="502" xr:uid="{00000000-0005-0000-0000-0000FB010000}"/>
    <cellStyle name="Normal 27" xfId="503" xr:uid="{00000000-0005-0000-0000-0000FC010000}"/>
    <cellStyle name="Normal 28" xfId="504" xr:uid="{00000000-0005-0000-0000-0000FD010000}"/>
    <cellStyle name="Normal 28 10" xfId="505" xr:uid="{00000000-0005-0000-0000-0000FE010000}"/>
    <cellStyle name="Normal 28 11" xfId="506" xr:uid="{00000000-0005-0000-0000-0000FF010000}"/>
    <cellStyle name="Normal 28 12" xfId="507" xr:uid="{00000000-0005-0000-0000-000000020000}"/>
    <cellStyle name="Normal 28 13" xfId="508" xr:uid="{00000000-0005-0000-0000-000001020000}"/>
    <cellStyle name="Normal 28 14" xfId="509" xr:uid="{00000000-0005-0000-0000-000002020000}"/>
    <cellStyle name="Normal 28 15" xfId="510" xr:uid="{00000000-0005-0000-0000-000003020000}"/>
    <cellStyle name="Normal 28 16" xfId="511" xr:uid="{00000000-0005-0000-0000-000004020000}"/>
    <cellStyle name="Normal 28 17" xfId="512" xr:uid="{00000000-0005-0000-0000-000005020000}"/>
    <cellStyle name="Normal 28 18" xfId="513" xr:uid="{00000000-0005-0000-0000-000006020000}"/>
    <cellStyle name="Normal 28 19" xfId="514" xr:uid="{00000000-0005-0000-0000-000007020000}"/>
    <cellStyle name="Normal 28 2" xfId="515" xr:uid="{00000000-0005-0000-0000-000008020000}"/>
    <cellStyle name="Normal 28 20" xfId="516" xr:uid="{00000000-0005-0000-0000-000009020000}"/>
    <cellStyle name="Normal 28 21" xfId="517" xr:uid="{00000000-0005-0000-0000-00000A020000}"/>
    <cellStyle name="Normal 28 22" xfId="518" xr:uid="{00000000-0005-0000-0000-00000B020000}"/>
    <cellStyle name="Normal 28 23" xfId="519" xr:uid="{00000000-0005-0000-0000-00000C020000}"/>
    <cellStyle name="Normal 28 24" xfId="520" xr:uid="{00000000-0005-0000-0000-00000D020000}"/>
    <cellStyle name="Normal 28 25" xfId="521" xr:uid="{00000000-0005-0000-0000-00000E020000}"/>
    <cellStyle name="Normal 28 26" xfId="522" xr:uid="{00000000-0005-0000-0000-00000F020000}"/>
    <cellStyle name="Normal 28 27" xfId="523" xr:uid="{00000000-0005-0000-0000-000010020000}"/>
    <cellStyle name="Normal 28 28" xfId="524" xr:uid="{00000000-0005-0000-0000-000011020000}"/>
    <cellStyle name="Normal 28 29" xfId="525" xr:uid="{00000000-0005-0000-0000-000012020000}"/>
    <cellStyle name="Normal 28 3" xfId="526" xr:uid="{00000000-0005-0000-0000-000013020000}"/>
    <cellStyle name="Normal 28 30" xfId="527" xr:uid="{00000000-0005-0000-0000-000014020000}"/>
    <cellStyle name="Normal 28 31" xfId="528" xr:uid="{00000000-0005-0000-0000-000015020000}"/>
    <cellStyle name="Normal 28 32" xfId="529" xr:uid="{00000000-0005-0000-0000-000016020000}"/>
    <cellStyle name="Normal 28 33" xfId="530" xr:uid="{00000000-0005-0000-0000-000017020000}"/>
    <cellStyle name="Normal 28 34" xfId="531" xr:uid="{00000000-0005-0000-0000-000018020000}"/>
    <cellStyle name="Normal 28 35" xfId="532" xr:uid="{00000000-0005-0000-0000-000019020000}"/>
    <cellStyle name="Normal 28 36" xfId="533" xr:uid="{00000000-0005-0000-0000-00001A020000}"/>
    <cellStyle name="Normal 28 37" xfId="534" xr:uid="{00000000-0005-0000-0000-00001B020000}"/>
    <cellStyle name="Normal 28 38" xfId="535" xr:uid="{00000000-0005-0000-0000-00001C020000}"/>
    <cellStyle name="Normal 28 39" xfId="536" xr:uid="{00000000-0005-0000-0000-00001D020000}"/>
    <cellStyle name="Normal 28 4" xfId="537" xr:uid="{00000000-0005-0000-0000-00001E020000}"/>
    <cellStyle name="Normal 28 40" xfId="538" xr:uid="{00000000-0005-0000-0000-00001F020000}"/>
    <cellStyle name="Normal 28 41" xfId="539" xr:uid="{00000000-0005-0000-0000-000020020000}"/>
    <cellStyle name="Normal 28 42" xfId="540" xr:uid="{00000000-0005-0000-0000-000021020000}"/>
    <cellStyle name="Normal 28 43" xfId="541" xr:uid="{00000000-0005-0000-0000-000022020000}"/>
    <cellStyle name="Normal 28 44" xfId="542" xr:uid="{00000000-0005-0000-0000-000023020000}"/>
    <cellStyle name="Normal 28 45" xfId="543" xr:uid="{00000000-0005-0000-0000-000024020000}"/>
    <cellStyle name="Normal 28 46" xfId="544" xr:uid="{00000000-0005-0000-0000-000025020000}"/>
    <cellStyle name="Normal 28 47" xfId="545" xr:uid="{00000000-0005-0000-0000-000026020000}"/>
    <cellStyle name="Normal 28 48" xfId="546" xr:uid="{00000000-0005-0000-0000-000027020000}"/>
    <cellStyle name="Normal 28 49" xfId="547" xr:uid="{00000000-0005-0000-0000-000028020000}"/>
    <cellStyle name="Normal 28 5" xfId="548" xr:uid="{00000000-0005-0000-0000-000029020000}"/>
    <cellStyle name="Normal 28 50" xfId="549" xr:uid="{00000000-0005-0000-0000-00002A020000}"/>
    <cellStyle name="Normal 28 51" xfId="550" xr:uid="{00000000-0005-0000-0000-00002B020000}"/>
    <cellStyle name="Normal 28 52" xfId="551" xr:uid="{00000000-0005-0000-0000-00002C020000}"/>
    <cellStyle name="Normal 28 53" xfId="552" xr:uid="{00000000-0005-0000-0000-00002D020000}"/>
    <cellStyle name="Normal 28 54" xfId="553" xr:uid="{00000000-0005-0000-0000-00002E020000}"/>
    <cellStyle name="Normal 28 55" xfId="554" xr:uid="{00000000-0005-0000-0000-00002F020000}"/>
    <cellStyle name="Normal 28 56" xfId="555" xr:uid="{00000000-0005-0000-0000-000030020000}"/>
    <cellStyle name="Normal 28 57" xfId="556" xr:uid="{00000000-0005-0000-0000-000031020000}"/>
    <cellStyle name="Normal 28 58" xfId="557" xr:uid="{00000000-0005-0000-0000-000032020000}"/>
    <cellStyle name="Normal 28 59" xfId="558" xr:uid="{00000000-0005-0000-0000-000033020000}"/>
    <cellStyle name="Normal 28 6" xfId="559" xr:uid="{00000000-0005-0000-0000-000034020000}"/>
    <cellStyle name="Normal 28 60" xfId="560" xr:uid="{00000000-0005-0000-0000-000035020000}"/>
    <cellStyle name="Normal 28 61" xfId="561" xr:uid="{00000000-0005-0000-0000-000036020000}"/>
    <cellStyle name="Normal 28 62" xfId="562" xr:uid="{00000000-0005-0000-0000-000037020000}"/>
    <cellStyle name="Normal 28 63" xfId="563" xr:uid="{00000000-0005-0000-0000-000038020000}"/>
    <cellStyle name="Normal 28 64" xfId="564" xr:uid="{00000000-0005-0000-0000-000039020000}"/>
    <cellStyle name="Normal 28 65" xfId="565" xr:uid="{00000000-0005-0000-0000-00003A020000}"/>
    <cellStyle name="Normal 28 66" xfId="566" xr:uid="{00000000-0005-0000-0000-00003B020000}"/>
    <cellStyle name="Normal 28 67" xfId="567" xr:uid="{00000000-0005-0000-0000-00003C020000}"/>
    <cellStyle name="Normal 28 68" xfId="568" xr:uid="{00000000-0005-0000-0000-00003D020000}"/>
    <cellStyle name="Normal 28 69" xfId="569" xr:uid="{00000000-0005-0000-0000-00003E020000}"/>
    <cellStyle name="Normal 28 7" xfId="570" xr:uid="{00000000-0005-0000-0000-00003F020000}"/>
    <cellStyle name="Normal 28 70" xfId="571" xr:uid="{00000000-0005-0000-0000-000040020000}"/>
    <cellStyle name="Normal 28 71" xfId="572" xr:uid="{00000000-0005-0000-0000-000041020000}"/>
    <cellStyle name="Normal 28 72" xfId="573" xr:uid="{00000000-0005-0000-0000-000042020000}"/>
    <cellStyle name="Normal 28 8" xfId="574" xr:uid="{00000000-0005-0000-0000-000043020000}"/>
    <cellStyle name="Normal 28 9" xfId="575" xr:uid="{00000000-0005-0000-0000-000044020000}"/>
    <cellStyle name="Normal 29" xfId="576" xr:uid="{00000000-0005-0000-0000-000045020000}"/>
    <cellStyle name="Normal 29 10" xfId="577" xr:uid="{00000000-0005-0000-0000-000046020000}"/>
    <cellStyle name="Normal 29 11" xfId="578" xr:uid="{00000000-0005-0000-0000-000047020000}"/>
    <cellStyle name="Normal 29 12" xfId="579" xr:uid="{00000000-0005-0000-0000-000048020000}"/>
    <cellStyle name="Normal 29 13" xfId="580" xr:uid="{00000000-0005-0000-0000-000049020000}"/>
    <cellStyle name="Normal 29 14" xfId="581" xr:uid="{00000000-0005-0000-0000-00004A020000}"/>
    <cellStyle name="Normal 29 15" xfId="582" xr:uid="{00000000-0005-0000-0000-00004B020000}"/>
    <cellStyle name="Normal 29 16" xfId="583" xr:uid="{00000000-0005-0000-0000-00004C020000}"/>
    <cellStyle name="Normal 29 17" xfId="584" xr:uid="{00000000-0005-0000-0000-00004D020000}"/>
    <cellStyle name="Normal 29 18" xfId="585" xr:uid="{00000000-0005-0000-0000-00004E020000}"/>
    <cellStyle name="Normal 29 19" xfId="586" xr:uid="{00000000-0005-0000-0000-00004F020000}"/>
    <cellStyle name="Normal 29 2" xfId="587" xr:uid="{00000000-0005-0000-0000-000050020000}"/>
    <cellStyle name="Normal 29 2 10" xfId="588" xr:uid="{00000000-0005-0000-0000-000051020000}"/>
    <cellStyle name="Normal 29 2 11" xfId="589" xr:uid="{00000000-0005-0000-0000-000052020000}"/>
    <cellStyle name="Normal 29 2 12" xfId="590" xr:uid="{00000000-0005-0000-0000-000053020000}"/>
    <cellStyle name="Normal 29 2 13" xfId="591" xr:uid="{00000000-0005-0000-0000-000054020000}"/>
    <cellStyle name="Normal 29 2 14" xfId="592" xr:uid="{00000000-0005-0000-0000-000055020000}"/>
    <cellStyle name="Normal 29 2 15" xfId="593" xr:uid="{00000000-0005-0000-0000-000056020000}"/>
    <cellStyle name="Normal 29 2 16" xfId="594" xr:uid="{00000000-0005-0000-0000-000057020000}"/>
    <cellStyle name="Normal 29 2 17" xfId="595" xr:uid="{00000000-0005-0000-0000-000058020000}"/>
    <cellStyle name="Normal 29 2 18" xfId="596" xr:uid="{00000000-0005-0000-0000-000059020000}"/>
    <cellStyle name="Normal 29 2 19" xfId="597" xr:uid="{00000000-0005-0000-0000-00005A020000}"/>
    <cellStyle name="Normal 29 2 2" xfId="598" xr:uid="{00000000-0005-0000-0000-00005B020000}"/>
    <cellStyle name="Normal 29 2 20" xfId="599" xr:uid="{00000000-0005-0000-0000-00005C020000}"/>
    <cellStyle name="Normal 29 2 21" xfId="600" xr:uid="{00000000-0005-0000-0000-00005D020000}"/>
    <cellStyle name="Normal 29 2 22" xfId="601" xr:uid="{00000000-0005-0000-0000-00005E020000}"/>
    <cellStyle name="Normal 29 2 23" xfId="602" xr:uid="{00000000-0005-0000-0000-00005F020000}"/>
    <cellStyle name="Normal 29 2 24" xfId="603" xr:uid="{00000000-0005-0000-0000-000060020000}"/>
    <cellStyle name="Normal 29 2 25" xfId="604" xr:uid="{00000000-0005-0000-0000-000061020000}"/>
    <cellStyle name="Normal 29 2 26" xfId="605" xr:uid="{00000000-0005-0000-0000-000062020000}"/>
    <cellStyle name="Normal 29 2 27" xfId="606" xr:uid="{00000000-0005-0000-0000-000063020000}"/>
    <cellStyle name="Normal 29 2 28" xfId="607" xr:uid="{00000000-0005-0000-0000-000064020000}"/>
    <cellStyle name="Normal 29 2 29" xfId="608" xr:uid="{00000000-0005-0000-0000-000065020000}"/>
    <cellStyle name="Normal 29 2 3" xfId="609" xr:uid="{00000000-0005-0000-0000-000066020000}"/>
    <cellStyle name="Normal 29 2 30" xfId="610" xr:uid="{00000000-0005-0000-0000-000067020000}"/>
    <cellStyle name="Normal 29 2 31" xfId="611" xr:uid="{00000000-0005-0000-0000-000068020000}"/>
    <cellStyle name="Normal 29 2 32" xfId="612" xr:uid="{00000000-0005-0000-0000-000069020000}"/>
    <cellStyle name="Normal 29 2 33" xfId="613" xr:uid="{00000000-0005-0000-0000-00006A020000}"/>
    <cellStyle name="Normal 29 2 34" xfId="614" xr:uid="{00000000-0005-0000-0000-00006B020000}"/>
    <cellStyle name="Normal 29 2 35" xfId="615" xr:uid="{00000000-0005-0000-0000-00006C020000}"/>
    <cellStyle name="Normal 29 2 36" xfId="616" xr:uid="{00000000-0005-0000-0000-00006D020000}"/>
    <cellStyle name="Normal 29 2 37" xfId="617" xr:uid="{00000000-0005-0000-0000-00006E020000}"/>
    <cellStyle name="Normal 29 2 38" xfId="618" xr:uid="{00000000-0005-0000-0000-00006F020000}"/>
    <cellStyle name="Normal 29 2 39" xfId="619" xr:uid="{00000000-0005-0000-0000-000070020000}"/>
    <cellStyle name="Normal 29 2 4" xfId="620" xr:uid="{00000000-0005-0000-0000-000071020000}"/>
    <cellStyle name="Normal 29 2 40" xfId="621" xr:uid="{00000000-0005-0000-0000-000072020000}"/>
    <cellStyle name="Normal 29 2 41" xfId="622" xr:uid="{00000000-0005-0000-0000-000073020000}"/>
    <cellStyle name="Normal 29 2 42" xfId="623" xr:uid="{00000000-0005-0000-0000-000074020000}"/>
    <cellStyle name="Normal 29 2 43" xfId="624" xr:uid="{00000000-0005-0000-0000-000075020000}"/>
    <cellStyle name="Normal 29 2 44" xfId="625" xr:uid="{00000000-0005-0000-0000-000076020000}"/>
    <cellStyle name="Normal 29 2 45" xfId="626" xr:uid="{00000000-0005-0000-0000-000077020000}"/>
    <cellStyle name="Normal 29 2 46" xfId="627" xr:uid="{00000000-0005-0000-0000-000078020000}"/>
    <cellStyle name="Normal 29 2 47" xfId="628" xr:uid="{00000000-0005-0000-0000-000079020000}"/>
    <cellStyle name="Normal 29 2 48" xfId="629" xr:uid="{00000000-0005-0000-0000-00007A020000}"/>
    <cellStyle name="Normal 29 2 49" xfId="630" xr:uid="{00000000-0005-0000-0000-00007B020000}"/>
    <cellStyle name="Normal 29 2 5" xfId="631" xr:uid="{00000000-0005-0000-0000-00007C020000}"/>
    <cellStyle name="Normal 29 2 50" xfId="632" xr:uid="{00000000-0005-0000-0000-00007D020000}"/>
    <cellStyle name="Normal 29 2 51" xfId="633" xr:uid="{00000000-0005-0000-0000-00007E020000}"/>
    <cellStyle name="Normal 29 2 52" xfId="634" xr:uid="{00000000-0005-0000-0000-00007F020000}"/>
    <cellStyle name="Normal 29 2 53" xfId="635" xr:uid="{00000000-0005-0000-0000-000080020000}"/>
    <cellStyle name="Normal 29 2 54" xfId="636" xr:uid="{00000000-0005-0000-0000-000081020000}"/>
    <cellStyle name="Normal 29 2 55" xfId="637" xr:uid="{00000000-0005-0000-0000-000082020000}"/>
    <cellStyle name="Normal 29 2 56" xfId="638" xr:uid="{00000000-0005-0000-0000-000083020000}"/>
    <cellStyle name="Normal 29 2 57" xfId="639" xr:uid="{00000000-0005-0000-0000-000084020000}"/>
    <cellStyle name="Normal 29 2 58" xfId="640" xr:uid="{00000000-0005-0000-0000-000085020000}"/>
    <cellStyle name="Normal 29 2 59" xfId="641" xr:uid="{00000000-0005-0000-0000-000086020000}"/>
    <cellStyle name="Normal 29 2 6" xfId="642" xr:uid="{00000000-0005-0000-0000-000087020000}"/>
    <cellStyle name="Normal 29 2 60" xfId="643" xr:uid="{00000000-0005-0000-0000-000088020000}"/>
    <cellStyle name="Normal 29 2 61" xfId="644" xr:uid="{00000000-0005-0000-0000-000089020000}"/>
    <cellStyle name="Normal 29 2 62" xfId="645" xr:uid="{00000000-0005-0000-0000-00008A020000}"/>
    <cellStyle name="Normal 29 2 63" xfId="646" xr:uid="{00000000-0005-0000-0000-00008B020000}"/>
    <cellStyle name="Normal 29 2 64" xfId="647" xr:uid="{00000000-0005-0000-0000-00008C020000}"/>
    <cellStyle name="Normal 29 2 65" xfId="648" xr:uid="{00000000-0005-0000-0000-00008D020000}"/>
    <cellStyle name="Normal 29 2 66" xfId="649" xr:uid="{00000000-0005-0000-0000-00008E020000}"/>
    <cellStyle name="Normal 29 2 67" xfId="650" xr:uid="{00000000-0005-0000-0000-00008F020000}"/>
    <cellStyle name="Normal 29 2 7" xfId="651" xr:uid="{00000000-0005-0000-0000-000090020000}"/>
    <cellStyle name="Normal 29 2 8" xfId="652" xr:uid="{00000000-0005-0000-0000-000091020000}"/>
    <cellStyle name="Normal 29 2 9" xfId="653" xr:uid="{00000000-0005-0000-0000-000092020000}"/>
    <cellStyle name="Normal 29 20" xfId="654" xr:uid="{00000000-0005-0000-0000-000093020000}"/>
    <cellStyle name="Normal 29 21" xfId="655" xr:uid="{00000000-0005-0000-0000-000094020000}"/>
    <cellStyle name="Normal 29 22" xfId="656" xr:uid="{00000000-0005-0000-0000-000095020000}"/>
    <cellStyle name="Normal 29 23" xfId="657" xr:uid="{00000000-0005-0000-0000-000096020000}"/>
    <cellStyle name="Normal 29 24" xfId="658" xr:uid="{00000000-0005-0000-0000-000097020000}"/>
    <cellStyle name="Normal 29 25" xfId="659" xr:uid="{00000000-0005-0000-0000-000098020000}"/>
    <cellStyle name="Normal 29 26" xfId="660" xr:uid="{00000000-0005-0000-0000-000099020000}"/>
    <cellStyle name="Normal 29 27" xfId="661" xr:uid="{00000000-0005-0000-0000-00009A020000}"/>
    <cellStyle name="Normal 29 28" xfId="662" xr:uid="{00000000-0005-0000-0000-00009B020000}"/>
    <cellStyle name="Normal 29 29" xfId="663" xr:uid="{00000000-0005-0000-0000-00009C020000}"/>
    <cellStyle name="Normal 29 3" xfId="664" xr:uid="{00000000-0005-0000-0000-00009D020000}"/>
    <cellStyle name="Normal 29 30" xfId="665" xr:uid="{00000000-0005-0000-0000-00009E020000}"/>
    <cellStyle name="Normal 29 31" xfId="666" xr:uid="{00000000-0005-0000-0000-00009F020000}"/>
    <cellStyle name="Normal 29 32" xfId="667" xr:uid="{00000000-0005-0000-0000-0000A0020000}"/>
    <cellStyle name="Normal 29 33" xfId="668" xr:uid="{00000000-0005-0000-0000-0000A1020000}"/>
    <cellStyle name="Normal 29 34" xfId="669" xr:uid="{00000000-0005-0000-0000-0000A2020000}"/>
    <cellStyle name="Normal 29 35" xfId="670" xr:uid="{00000000-0005-0000-0000-0000A3020000}"/>
    <cellStyle name="Normal 29 36" xfId="671" xr:uid="{00000000-0005-0000-0000-0000A4020000}"/>
    <cellStyle name="Normal 29 37" xfId="672" xr:uid="{00000000-0005-0000-0000-0000A5020000}"/>
    <cellStyle name="Normal 29 38" xfId="673" xr:uid="{00000000-0005-0000-0000-0000A6020000}"/>
    <cellStyle name="Normal 29 39" xfId="674" xr:uid="{00000000-0005-0000-0000-0000A7020000}"/>
    <cellStyle name="Normal 29 4" xfId="675" xr:uid="{00000000-0005-0000-0000-0000A8020000}"/>
    <cellStyle name="Normal 29 40" xfId="676" xr:uid="{00000000-0005-0000-0000-0000A9020000}"/>
    <cellStyle name="Normal 29 41" xfId="677" xr:uid="{00000000-0005-0000-0000-0000AA020000}"/>
    <cellStyle name="Normal 29 42" xfId="678" xr:uid="{00000000-0005-0000-0000-0000AB020000}"/>
    <cellStyle name="Normal 29 43" xfId="679" xr:uid="{00000000-0005-0000-0000-0000AC020000}"/>
    <cellStyle name="Normal 29 44" xfId="680" xr:uid="{00000000-0005-0000-0000-0000AD020000}"/>
    <cellStyle name="Normal 29 45" xfId="681" xr:uid="{00000000-0005-0000-0000-0000AE020000}"/>
    <cellStyle name="Normal 29 46" xfId="682" xr:uid="{00000000-0005-0000-0000-0000AF020000}"/>
    <cellStyle name="Normal 29 47" xfId="683" xr:uid="{00000000-0005-0000-0000-0000B0020000}"/>
    <cellStyle name="Normal 29 48" xfId="684" xr:uid="{00000000-0005-0000-0000-0000B1020000}"/>
    <cellStyle name="Normal 29 49" xfId="685" xr:uid="{00000000-0005-0000-0000-0000B2020000}"/>
    <cellStyle name="Normal 29 5" xfId="686" xr:uid="{00000000-0005-0000-0000-0000B3020000}"/>
    <cellStyle name="Normal 29 50" xfId="687" xr:uid="{00000000-0005-0000-0000-0000B4020000}"/>
    <cellStyle name="Normal 29 51" xfId="688" xr:uid="{00000000-0005-0000-0000-0000B5020000}"/>
    <cellStyle name="Normal 29 52" xfId="689" xr:uid="{00000000-0005-0000-0000-0000B6020000}"/>
    <cellStyle name="Normal 29 53" xfId="690" xr:uid="{00000000-0005-0000-0000-0000B7020000}"/>
    <cellStyle name="Normal 29 54" xfId="691" xr:uid="{00000000-0005-0000-0000-0000B8020000}"/>
    <cellStyle name="Normal 29 55" xfId="692" xr:uid="{00000000-0005-0000-0000-0000B9020000}"/>
    <cellStyle name="Normal 29 56" xfId="693" xr:uid="{00000000-0005-0000-0000-0000BA020000}"/>
    <cellStyle name="Normal 29 57" xfId="694" xr:uid="{00000000-0005-0000-0000-0000BB020000}"/>
    <cellStyle name="Normal 29 58" xfId="695" xr:uid="{00000000-0005-0000-0000-0000BC020000}"/>
    <cellStyle name="Normal 29 59" xfId="696" xr:uid="{00000000-0005-0000-0000-0000BD020000}"/>
    <cellStyle name="Normal 29 6" xfId="697" xr:uid="{00000000-0005-0000-0000-0000BE020000}"/>
    <cellStyle name="Normal 29 60" xfId="698" xr:uid="{00000000-0005-0000-0000-0000BF020000}"/>
    <cellStyle name="Normal 29 61" xfId="699" xr:uid="{00000000-0005-0000-0000-0000C0020000}"/>
    <cellStyle name="Normal 29 62" xfId="700" xr:uid="{00000000-0005-0000-0000-0000C1020000}"/>
    <cellStyle name="Normal 29 63" xfId="701" xr:uid="{00000000-0005-0000-0000-0000C2020000}"/>
    <cellStyle name="Normal 29 64" xfId="702" xr:uid="{00000000-0005-0000-0000-0000C3020000}"/>
    <cellStyle name="Normal 29 65" xfId="703" xr:uid="{00000000-0005-0000-0000-0000C4020000}"/>
    <cellStyle name="Normal 29 66" xfId="704" xr:uid="{00000000-0005-0000-0000-0000C5020000}"/>
    <cellStyle name="Normal 29 67" xfId="705" xr:uid="{00000000-0005-0000-0000-0000C6020000}"/>
    <cellStyle name="Normal 29 7" xfId="706" xr:uid="{00000000-0005-0000-0000-0000C7020000}"/>
    <cellStyle name="Normal 29 8" xfId="707" xr:uid="{00000000-0005-0000-0000-0000C8020000}"/>
    <cellStyle name="Normal 29 9" xfId="708" xr:uid="{00000000-0005-0000-0000-0000C9020000}"/>
    <cellStyle name="Normal 3" xfId="709" xr:uid="{00000000-0005-0000-0000-0000CA020000}"/>
    <cellStyle name="Normal 3 2" xfId="710" xr:uid="{00000000-0005-0000-0000-0000CB020000}"/>
    <cellStyle name="Normal 3 3" xfId="2302" xr:uid="{00000000-0005-0000-0000-0000CC020000}"/>
    <cellStyle name="Normal 30" xfId="711" xr:uid="{00000000-0005-0000-0000-0000CD020000}"/>
    <cellStyle name="Normal 30 10" xfId="712" xr:uid="{00000000-0005-0000-0000-0000CE020000}"/>
    <cellStyle name="Normal 30 11" xfId="713" xr:uid="{00000000-0005-0000-0000-0000CF020000}"/>
    <cellStyle name="Normal 30 12" xfId="714" xr:uid="{00000000-0005-0000-0000-0000D0020000}"/>
    <cellStyle name="Normal 30 13" xfId="715" xr:uid="{00000000-0005-0000-0000-0000D1020000}"/>
    <cellStyle name="Normal 30 14" xfId="716" xr:uid="{00000000-0005-0000-0000-0000D2020000}"/>
    <cellStyle name="Normal 30 15" xfId="717" xr:uid="{00000000-0005-0000-0000-0000D3020000}"/>
    <cellStyle name="Normal 30 16" xfId="718" xr:uid="{00000000-0005-0000-0000-0000D4020000}"/>
    <cellStyle name="Normal 30 17" xfId="719" xr:uid="{00000000-0005-0000-0000-0000D5020000}"/>
    <cellStyle name="Normal 30 18" xfId="720" xr:uid="{00000000-0005-0000-0000-0000D6020000}"/>
    <cellStyle name="Normal 30 19" xfId="721" xr:uid="{00000000-0005-0000-0000-0000D7020000}"/>
    <cellStyle name="Normal 30 2" xfId="722" xr:uid="{00000000-0005-0000-0000-0000D8020000}"/>
    <cellStyle name="Normal 30 20" xfId="723" xr:uid="{00000000-0005-0000-0000-0000D9020000}"/>
    <cellStyle name="Normal 30 21" xfId="724" xr:uid="{00000000-0005-0000-0000-0000DA020000}"/>
    <cellStyle name="Normal 30 22" xfId="725" xr:uid="{00000000-0005-0000-0000-0000DB020000}"/>
    <cellStyle name="Normal 30 23" xfId="726" xr:uid="{00000000-0005-0000-0000-0000DC020000}"/>
    <cellStyle name="Normal 30 24" xfId="727" xr:uid="{00000000-0005-0000-0000-0000DD020000}"/>
    <cellStyle name="Normal 30 25" xfId="728" xr:uid="{00000000-0005-0000-0000-0000DE020000}"/>
    <cellStyle name="Normal 30 26" xfId="729" xr:uid="{00000000-0005-0000-0000-0000DF020000}"/>
    <cellStyle name="Normal 30 27" xfId="730" xr:uid="{00000000-0005-0000-0000-0000E0020000}"/>
    <cellStyle name="Normal 30 28" xfId="731" xr:uid="{00000000-0005-0000-0000-0000E1020000}"/>
    <cellStyle name="Normal 30 29" xfId="732" xr:uid="{00000000-0005-0000-0000-0000E2020000}"/>
    <cellStyle name="Normal 30 3" xfId="733" xr:uid="{00000000-0005-0000-0000-0000E3020000}"/>
    <cellStyle name="Normal 30 30" xfId="734" xr:uid="{00000000-0005-0000-0000-0000E4020000}"/>
    <cellStyle name="Normal 30 31" xfId="735" xr:uid="{00000000-0005-0000-0000-0000E5020000}"/>
    <cellStyle name="Normal 30 32" xfId="736" xr:uid="{00000000-0005-0000-0000-0000E6020000}"/>
    <cellStyle name="Normal 30 33" xfId="737" xr:uid="{00000000-0005-0000-0000-0000E7020000}"/>
    <cellStyle name="Normal 30 34" xfId="738" xr:uid="{00000000-0005-0000-0000-0000E8020000}"/>
    <cellStyle name="Normal 30 35" xfId="739" xr:uid="{00000000-0005-0000-0000-0000E9020000}"/>
    <cellStyle name="Normal 30 36" xfId="740" xr:uid="{00000000-0005-0000-0000-0000EA020000}"/>
    <cellStyle name="Normal 30 37" xfId="741" xr:uid="{00000000-0005-0000-0000-0000EB020000}"/>
    <cellStyle name="Normal 30 38" xfId="742" xr:uid="{00000000-0005-0000-0000-0000EC020000}"/>
    <cellStyle name="Normal 30 39" xfId="743" xr:uid="{00000000-0005-0000-0000-0000ED020000}"/>
    <cellStyle name="Normal 30 4" xfId="744" xr:uid="{00000000-0005-0000-0000-0000EE020000}"/>
    <cellStyle name="Normal 30 40" xfId="745" xr:uid="{00000000-0005-0000-0000-0000EF020000}"/>
    <cellStyle name="Normal 30 41" xfId="746" xr:uid="{00000000-0005-0000-0000-0000F0020000}"/>
    <cellStyle name="Normal 30 42" xfId="747" xr:uid="{00000000-0005-0000-0000-0000F1020000}"/>
    <cellStyle name="Normal 30 43" xfId="748" xr:uid="{00000000-0005-0000-0000-0000F2020000}"/>
    <cellStyle name="Normal 30 44" xfId="749" xr:uid="{00000000-0005-0000-0000-0000F3020000}"/>
    <cellStyle name="Normal 30 45" xfId="750" xr:uid="{00000000-0005-0000-0000-0000F4020000}"/>
    <cellStyle name="Normal 30 46" xfId="751" xr:uid="{00000000-0005-0000-0000-0000F5020000}"/>
    <cellStyle name="Normal 30 47" xfId="752" xr:uid="{00000000-0005-0000-0000-0000F6020000}"/>
    <cellStyle name="Normal 30 48" xfId="753" xr:uid="{00000000-0005-0000-0000-0000F7020000}"/>
    <cellStyle name="Normal 30 49" xfId="754" xr:uid="{00000000-0005-0000-0000-0000F8020000}"/>
    <cellStyle name="Normal 30 5" xfId="755" xr:uid="{00000000-0005-0000-0000-0000F9020000}"/>
    <cellStyle name="Normal 30 50" xfId="756" xr:uid="{00000000-0005-0000-0000-0000FA020000}"/>
    <cellStyle name="Normal 30 51" xfId="757" xr:uid="{00000000-0005-0000-0000-0000FB020000}"/>
    <cellStyle name="Normal 30 52" xfId="758" xr:uid="{00000000-0005-0000-0000-0000FC020000}"/>
    <cellStyle name="Normal 30 53" xfId="759" xr:uid="{00000000-0005-0000-0000-0000FD020000}"/>
    <cellStyle name="Normal 30 54" xfId="760" xr:uid="{00000000-0005-0000-0000-0000FE020000}"/>
    <cellStyle name="Normal 30 55" xfId="761" xr:uid="{00000000-0005-0000-0000-0000FF020000}"/>
    <cellStyle name="Normal 30 56" xfId="762" xr:uid="{00000000-0005-0000-0000-000000030000}"/>
    <cellStyle name="Normal 30 57" xfId="763" xr:uid="{00000000-0005-0000-0000-000001030000}"/>
    <cellStyle name="Normal 30 58" xfId="764" xr:uid="{00000000-0005-0000-0000-000002030000}"/>
    <cellStyle name="Normal 30 59" xfId="765" xr:uid="{00000000-0005-0000-0000-000003030000}"/>
    <cellStyle name="Normal 30 6" xfId="766" xr:uid="{00000000-0005-0000-0000-000004030000}"/>
    <cellStyle name="Normal 30 60" xfId="767" xr:uid="{00000000-0005-0000-0000-000005030000}"/>
    <cellStyle name="Normal 30 61" xfId="768" xr:uid="{00000000-0005-0000-0000-000006030000}"/>
    <cellStyle name="Normal 30 62" xfId="769" xr:uid="{00000000-0005-0000-0000-000007030000}"/>
    <cellStyle name="Normal 30 63" xfId="770" xr:uid="{00000000-0005-0000-0000-000008030000}"/>
    <cellStyle name="Normal 30 64" xfId="771" xr:uid="{00000000-0005-0000-0000-000009030000}"/>
    <cellStyle name="Normal 30 65" xfId="772" xr:uid="{00000000-0005-0000-0000-00000A030000}"/>
    <cellStyle name="Normal 30 66" xfId="773" xr:uid="{00000000-0005-0000-0000-00000B030000}"/>
    <cellStyle name="Normal 30 7" xfId="774" xr:uid="{00000000-0005-0000-0000-00000C030000}"/>
    <cellStyle name="Normal 30 8" xfId="775" xr:uid="{00000000-0005-0000-0000-00000D030000}"/>
    <cellStyle name="Normal 30 9" xfId="776" xr:uid="{00000000-0005-0000-0000-00000E030000}"/>
    <cellStyle name="Normal 31" xfId="777" xr:uid="{00000000-0005-0000-0000-00000F030000}"/>
    <cellStyle name="Normal 31 10" xfId="778" xr:uid="{00000000-0005-0000-0000-000010030000}"/>
    <cellStyle name="Normal 31 11" xfId="779" xr:uid="{00000000-0005-0000-0000-000011030000}"/>
    <cellStyle name="Normal 31 12" xfId="780" xr:uid="{00000000-0005-0000-0000-000012030000}"/>
    <cellStyle name="Normal 31 13" xfId="781" xr:uid="{00000000-0005-0000-0000-000013030000}"/>
    <cellStyle name="Normal 31 14" xfId="782" xr:uid="{00000000-0005-0000-0000-000014030000}"/>
    <cellStyle name="Normal 31 15" xfId="783" xr:uid="{00000000-0005-0000-0000-000015030000}"/>
    <cellStyle name="Normal 31 16" xfId="784" xr:uid="{00000000-0005-0000-0000-000016030000}"/>
    <cellStyle name="Normal 31 17" xfId="785" xr:uid="{00000000-0005-0000-0000-000017030000}"/>
    <cellStyle name="Normal 31 18" xfId="786" xr:uid="{00000000-0005-0000-0000-000018030000}"/>
    <cellStyle name="Normal 31 19" xfId="787" xr:uid="{00000000-0005-0000-0000-000019030000}"/>
    <cellStyle name="Normal 31 2" xfId="788" xr:uid="{00000000-0005-0000-0000-00001A030000}"/>
    <cellStyle name="Normal 31 2 10" xfId="789" xr:uid="{00000000-0005-0000-0000-00001B030000}"/>
    <cellStyle name="Normal 31 2 11" xfId="790" xr:uid="{00000000-0005-0000-0000-00001C030000}"/>
    <cellStyle name="Normal 31 2 12" xfId="791" xr:uid="{00000000-0005-0000-0000-00001D030000}"/>
    <cellStyle name="Normal 31 2 13" xfId="792" xr:uid="{00000000-0005-0000-0000-00001E030000}"/>
    <cellStyle name="Normal 31 2 14" xfId="793" xr:uid="{00000000-0005-0000-0000-00001F030000}"/>
    <cellStyle name="Normal 31 2 15" xfId="794" xr:uid="{00000000-0005-0000-0000-000020030000}"/>
    <cellStyle name="Normal 31 2 16" xfId="795" xr:uid="{00000000-0005-0000-0000-000021030000}"/>
    <cellStyle name="Normal 31 2 17" xfId="796" xr:uid="{00000000-0005-0000-0000-000022030000}"/>
    <cellStyle name="Normal 31 2 18" xfId="797" xr:uid="{00000000-0005-0000-0000-000023030000}"/>
    <cellStyle name="Normal 31 2 19" xfId="798" xr:uid="{00000000-0005-0000-0000-000024030000}"/>
    <cellStyle name="Normal 31 2 2" xfId="799" xr:uid="{00000000-0005-0000-0000-000025030000}"/>
    <cellStyle name="Normal 31 2 20" xfId="800" xr:uid="{00000000-0005-0000-0000-000026030000}"/>
    <cellStyle name="Normal 31 2 21" xfId="801" xr:uid="{00000000-0005-0000-0000-000027030000}"/>
    <cellStyle name="Normal 31 2 22" xfId="802" xr:uid="{00000000-0005-0000-0000-000028030000}"/>
    <cellStyle name="Normal 31 2 23" xfId="803" xr:uid="{00000000-0005-0000-0000-000029030000}"/>
    <cellStyle name="Normal 31 2 24" xfId="804" xr:uid="{00000000-0005-0000-0000-00002A030000}"/>
    <cellStyle name="Normal 31 2 25" xfId="805" xr:uid="{00000000-0005-0000-0000-00002B030000}"/>
    <cellStyle name="Normal 31 2 26" xfId="806" xr:uid="{00000000-0005-0000-0000-00002C030000}"/>
    <cellStyle name="Normal 31 2 27" xfId="807" xr:uid="{00000000-0005-0000-0000-00002D030000}"/>
    <cellStyle name="Normal 31 2 28" xfId="808" xr:uid="{00000000-0005-0000-0000-00002E030000}"/>
    <cellStyle name="Normal 31 2 29" xfId="809" xr:uid="{00000000-0005-0000-0000-00002F030000}"/>
    <cellStyle name="Normal 31 2 3" xfId="810" xr:uid="{00000000-0005-0000-0000-000030030000}"/>
    <cellStyle name="Normal 31 2 30" xfId="811" xr:uid="{00000000-0005-0000-0000-000031030000}"/>
    <cellStyle name="Normal 31 2 31" xfId="812" xr:uid="{00000000-0005-0000-0000-000032030000}"/>
    <cellStyle name="Normal 31 2 32" xfId="813" xr:uid="{00000000-0005-0000-0000-000033030000}"/>
    <cellStyle name="Normal 31 2 33" xfId="814" xr:uid="{00000000-0005-0000-0000-000034030000}"/>
    <cellStyle name="Normal 31 2 34" xfId="815" xr:uid="{00000000-0005-0000-0000-000035030000}"/>
    <cellStyle name="Normal 31 2 35" xfId="816" xr:uid="{00000000-0005-0000-0000-000036030000}"/>
    <cellStyle name="Normal 31 2 36" xfId="817" xr:uid="{00000000-0005-0000-0000-000037030000}"/>
    <cellStyle name="Normal 31 2 37" xfId="818" xr:uid="{00000000-0005-0000-0000-000038030000}"/>
    <cellStyle name="Normal 31 2 38" xfId="819" xr:uid="{00000000-0005-0000-0000-000039030000}"/>
    <cellStyle name="Normal 31 2 39" xfId="820" xr:uid="{00000000-0005-0000-0000-00003A030000}"/>
    <cellStyle name="Normal 31 2 4" xfId="821" xr:uid="{00000000-0005-0000-0000-00003B030000}"/>
    <cellStyle name="Normal 31 2 40" xfId="822" xr:uid="{00000000-0005-0000-0000-00003C030000}"/>
    <cellStyle name="Normal 31 2 41" xfId="823" xr:uid="{00000000-0005-0000-0000-00003D030000}"/>
    <cellStyle name="Normal 31 2 42" xfId="824" xr:uid="{00000000-0005-0000-0000-00003E030000}"/>
    <cellStyle name="Normal 31 2 43" xfId="825" xr:uid="{00000000-0005-0000-0000-00003F030000}"/>
    <cellStyle name="Normal 31 2 44" xfId="826" xr:uid="{00000000-0005-0000-0000-000040030000}"/>
    <cellStyle name="Normal 31 2 45" xfId="827" xr:uid="{00000000-0005-0000-0000-000041030000}"/>
    <cellStyle name="Normal 31 2 46" xfId="828" xr:uid="{00000000-0005-0000-0000-000042030000}"/>
    <cellStyle name="Normal 31 2 47" xfId="829" xr:uid="{00000000-0005-0000-0000-000043030000}"/>
    <cellStyle name="Normal 31 2 48" xfId="830" xr:uid="{00000000-0005-0000-0000-000044030000}"/>
    <cellStyle name="Normal 31 2 49" xfId="831" xr:uid="{00000000-0005-0000-0000-000045030000}"/>
    <cellStyle name="Normal 31 2 5" xfId="832" xr:uid="{00000000-0005-0000-0000-000046030000}"/>
    <cellStyle name="Normal 31 2 50" xfId="833" xr:uid="{00000000-0005-0000-0000-000047030000}"/>
    <cellStyle name="Normal 31 2 51" xfId="834" xr:uid="{00000000-0005-0000-0000-000048030000}"/>
    <cellStyle name="Normal 31 2 52" xfId="835" xr:uid="{00000000-0005-0000-0000-000049030000}"/>
    <cellStyle name="Normal 31 2 53" xfId="836" xr:uid="{00000000-0005-0000-0000-00004A030000}"/>
    <cellStyle name="Normal 31 2 54" xfId="837" xr:uid="{00000000-0005-0000-0000-00004B030000}"/>
    <cellStyle name="Normal 31 2 55" xfId="838" xr:uid="{00000000-0005-0000-0000-00004C030000}"/>
    <cellStyle name="Normal 31 2 56" xfId="839" xr:uid="{00000000-0005-0000-0000-00004D030000}"/>
    <cellStyle name="Normal 31 2 57" xfId="840" xr:uid="{00000000-0005-0000-0000-00004E030000}"/>
    <cellStyle name="Normal 31 2 58" xfId="841" xr:uid="{00000000-0005-0000-0000-00004F030000}"/>
    <cellStyle name="Normal 31 2 59" xfId="842" xr:uid="{00000000-0005-0000-0000-000050030000}"/>
    <cellStyle name="Normal 31 2 6" xfId="843" xr:uid="{00000000-0005-0000-0000-000051030000}"/>
    <cellStyle name="Normal 31 2 60" xfId="844" xr:uid="{00000000-0005-0000-0000-000052030000}"/>
    <cellStyle name="Normal 31 2 61" xfId="845" xr:uid="{00000000-0005-0000-0000-000053030000}"/>
    <cellStyle name="Normal 31 2 62" xfId="846" xr:uid="{00000000-0005-0000-0000-000054030000}"/>
    <cellStyle name="Normal 31 2 63" xfId="847" xr:uid="{00000000-0005-0000-0000-000055030000}"/>
    <cellStyle name="Normal 31 2 64" xfId="848" xr:uid="{00000000-0005-0000-0000-000056030000}"/>
    <cellStyle name="Normal 31 2 65" xfId="849" xr:uid="{00000000-0005-0000-0000-000057030000}"/>
    <cellStyle name="Normal 31 2 66" xfId="850" xr:uid="{00000000-0005-0000-0000-000058030000}"/>
    <cellStyle name="Normal 31 2 67" xfId="851" xr:uid="{00000000-0005-0000-0000-000059030000}"/>
    <cellStyle name="Normal 31 2 7" xfId="852" xr:uid="{00000000-0005-0000-0000-00005A030000}"/>
    <cellStyle name="Normal 31 2 8" xfId="853" xr:uid="{00000000-0005-0000-0000-00005B030000}"/>
    <cellStyle name="Normal 31 2 9" xfId="854" xr:uid="{00000000-0005-0000-0000-00005C030000}"/>
    <cellStyle name="Normal 31 20" xfId="855" xr:uid="{00000000-0005-0000-0000-00005D030000}"/>
    <cellStyle name="Normal 31 21" xfId="856" xr:uid="{00000000-0005-0000-0000-00005E030000}"/>
    <cellStyle name="Normal 31 22" xfId="857" xr:uid="{00000000-0005-0000-0000-00005F030000}"/>
    <cellStyle name="Normal 31 23" xfId="858" xr:uid="{00000000-0005-0000-0000-000060030000}"/>
    <cellStyle name="Normal 31 24" xfId="859" xr:uid="{00000000-0005-0000-0000-000061030000}"/>
    <cellStyle name="Normal 31 25" xfId="860" xr:uid="{00000000-0005-0000-0000-000062030000}"/>
    <cellStyle name="Normal 31 26" xfId="861" xr:uid="{00000000-0005-0000-0000-000063030000}"/>
    <cellStyle name="Normal 31 27" xfId="862" xr:uid="{00000000-0005-0000-0000-000064030000}"/>
    <cellStyle name="Normal 31 28" xfId="863" xr:uid="{00000000-0005-0000-0000-000065030000}"/>
    <cellStyle name="Normal 31 29" xfId="864" xr:uid="{00000000-0005-0000-0000-000066030000}"/>
    <cellStyle name="Normal 31 3" xfId="865" xr:uid="{00000000-0005-0000-0000-000067030000}"/>
    <cellStyle name="Normal 31 30" xfId="866" xr:uid="{00000000-0005-0000-0000-000068030000}"/>
    <cellStyle name="Normal 31 31" xfId="867" xr:uid="{00000000-0005-0000-0000-000069030000}"/>
    <cellStyle name="Normal 31 32" xfId="868" xr:uid="{00000000-0005-0000-0000-00006A030000}"/>
    <cellStyle name="Normal 31 33" xfId="869" xr:uid="{00000000-0005-0000-0000-00006B030000}"/>
    <cellStyle name="Normal 31 34" xfId="870" xr:uid="{00000000-0005-0000-0000-00006C030000}"/>
    <cellStyle name="Normal 31 35" xfId="871" xr:uid="{00000000-0005-0000-0000-00006D030000}"/>
    <cellStyle name="Normal 31 36" xfId="872" xr:uid="{00000000-0005-0000-0000-00006E030000}"/>
    <cellStyle name="Normal 31 37" xfId="873" xr:uid="{00000000-0005-0000-0000-00006F030000}"/>
    <cellStyle name="Normal 31 38" xfId="874" xr:uid="{00000000-0005-0000-0000-000070030000}"/>
    <cellStyle name="Normal 31 39" xfId="875" xr:uid="{00000000-0005-0000-0000-000071030000}"/>
    <cellStyle name="Normal 31 4" xfId="876" xr:uid="{00000000-0005-0000-0000-000072030000}"/>
    <cellStyle name="Normal 31 40" xfId="877" xr:uid="{00000000-0005-0000-0000-000073030000}"/>
    <cellStyle name="Normal 31 41" xfId="878" xr:uid="{00000000-0005-0000-0000-000074030000}"/>
    <cellStyle name="Normal 31 42" xfId="879" xr:uid="{00000000-0005-0000-0000-000075030000}"/>
    <cellStyle name="Normal 31 43" xfId="880" xr:uid="{00000000-0005-0000-0000-000076030000}"/>
    <cellStyle name="Normal 31 44" xfId="881" xr:uid="{00000000-0005-0000-0000-000077030000}"/>
    <cellStyle name="Normal 31 45" xfId="882" xr:uid="{00000000-0005-0000-0000-000078030000}"/>
    <cellStyle name="Normal 31 46" xfId="883" xr:uid="{00000000-0005-0000-0000-000079030000}"/>
    <cellStyle name="Normal 31 47" xfId="884" xr:uid="{00000000-0005-0000-0000-00007A030000}"/>
    <cellStyle name="Normal 31 48" xfId="885" xr:uid="{00000000-0005-0000-0000-00007B030000}"/>
    <cellStyle name="Normal 31 49" xfId="886" xr:uid="{00000000-0005-0000-0000-00007C030000}"/>
    <cellStyle name="Normal 31 5" xfId="887" xr:uid="{00000000-0005-0000-0000-00007D030000}"/>
    <cellStyle name="Normal 31 50" xfId="888" xr:uid="{00000000-0005-0000-0000-00007E030000}"/>
    <cellStyle name="Normal 31 51" xfId="889" xr:uid="{00000000-0005-0000-0000-00007F030000}"/>
    <cellStyle name="Normal 31 52" xfId="890" xr:uid="{00000000-0005-0000-0000-000080030000}"/>
    <cellStyle name="Normal 31 53" xfId="891" xr:uid="{00000000-0005-0000-0000-000081030000}"/>
    <cellStyle name="Normal 31 54" xfId="892" xr:uid="{00000000-0005-0000-0000-000082030000}"/>
    <cellStyle name="Normal 31 55" xfId="893" xr:uid="{00000000-0005-0000-0000-000083030000}"/>
    <cellStyle name="Normal 31 56" xfId="894" xr:uid="{00000000-0005-0000-0000-000084030000}"/>
    <cellStyle name="Normal 31 57" xfId="895" xr:uid="{00000000-0005-0000-0000-000085030000}"/>
    <cellStyle name="Normal 31 58" xfId="896" xr:uid="{00000000-0005-0000-0000-000086030000}"/>
    <cellStyle name="Normal 31 59" xfId="897" xr:uid="{00000000-0005-0000-0000-000087030000}"/>
    <cellStyle name="Normal 31 6" xfId="898" xr:uid="{00000000-0005-0000-0000-000088030000}"/>
    <cellStyle name="Normal 31 60" xfId="899" xr:uid="{00000000-0005-0000-0000-000089030000}"/>
    <cellStyle name="Normal 31 61" xfId="900" xr:uid="{00000000-0005-0000-0000-00008A030000}"/>
    <cellStyle name="Normal 31 62" xfId="901" xr:uid="{00000000-0005-0000-0000-00008B030000}"/>
    <cellStyle name="Normal 31 63" xfId="902" xr:uid="{00000000-0005-0000-0000-00008C030000}"/>
    <cellStyle name="Normal 31 64" xfId="903" xr:uid="{00000000-0005-0000-0000-00008D030000}"/>
    <cellStyle name="Normal 31 65" xfId="904" xr:uid="{00000000-0005-0000-0000-00008E030000}"/>
    <cellStyle name="Normal 31 66" xfId="905" xr:uid="{00000000-0005-0000-0000-00008F030000}"/>
    <cellStyle name="Normal 31 67" xfId="906" xr:uid="{00000000-0005-0000-0000-000090030000}"/>
    <cellStyle name="Normal 31 7" xfId="907" xr:uid="{00000000-0005-0000-0000-000091030000}"/>
    <cellStyle name="Normal 31 8" xfId="908" xr:uid="{00000000-0005-0000-0000-000092030000}"/>
    <cellStyle name="Normal 31 9" xfId="909" xr:uid="{00000000-0005-0000-0000-000093030000}"/>
    <cellStyle name="Normal 32" xfId="910" xr:uid="{00000000-0005-0000-0000-000094030000}"/>
    <cellStyle name="Normal 33" xfId="911" xr:uid="{00000000-0005-0000-0000-000095030000}"/>
    <cellStyle name="Normal 33 10" xfId="912" xr:uid="{00000000-0005-0000-0000-000096030000}"/>
    <cellStyle name="Normal 33 11" xfId="913" xr:uid="{00000000-0005-0000-0000-000097030000}"/>
    <cellStyle name="Normal 33 12" xfId="914" xr:uid="{00000000-0005-0000-0000-000098030000}"/>
    <cellStyle name="Normal 33 13" xfId="915" xr:uid="{00000000-0005-0000-0000-000099030000}"/>
    <cellStyle name="Normal 33 14" xfId="916" xr:uid="{00000000-0005-0000-0000-00009A030000}"/>
    <cellStyle name="Normal 33 15" xfId="917" xr:uid="{00000000-0005-0000-0000-00009B030000}"/>
    <cellStyle name="Normal 33 16" xfId="918" xr:uid="{00000000-0005-0000-0000-00009C030000}"/>
    <cellStyle name="Normal 33 17" xfId="919" xr:uid="{00000000-0005-0000-0000-00009D030000}"/>
    <cellStyle name="Normal 33 18" xfId="920" xr:uid="{00000000-0005-0000-0000-00009E030000}"/>
    <cellStyle name="Normal 33 19" xfId="921" xr:uid="{00000000-0005-0000-0000-00009F030000}"/>
    <cellStyle name="Normal 33 2" xfId="922" xr:uid="{00000000-0005-0000-0000-0000A0030000}"/>
    <cellStyle name="Normal 33 20" xfId="923" xr:uid="{00000000-0005-0000-0000-0000A1030000}"/>
    <cellStyle name="Normal 33 21" xfId="924" xr:uid="{00000000-0005-0000-0000-0000A2030000}"/>
    <cellStyle name="Normal 33 22" xfId="925" xr:uid="{00000000-0005-0000-0000-0000A3030000}"/>
    <cellStyle name="Normal 33 23" xfId="926" xr:uid="{00000000-0005-0000-0000-0000A4030000}"/>
    <cellStyle name="Normal 33 24" xfId="927" xr:uid="{00000000-0005-0000-0000-0000A5030000}"/>
    <cellStyle name="Normal 33 25" xfId="928" xr:uid="{00000000-0005-0000-0000-0000A6030000}"/>
    <cellStyle name="Normal 33 26" xfId="929" xr:uid="{00000000-0005-0000-0000-0000A7030000}"/>
    <cellStyle name="Normal 33 27" xfId="930" xr:uid="{00000000-0005-0000-0000-0000A8030000}"/>
    <cellStyle name="Normal 33 28" xfId="931" xr:uid="{00000000-0005-0000-0000-0000A9030000}"/>
    <cellStyle name="Normal 33 29" xfId="932" xr:uid="{00000000-0005-0000-0000-0000AA030000}"/>
    <cellStyle name="Normal 33 3" xfId="933" xr:uid="{00000000-0005-0000-0000-0000AB030000}"/>
    <cellStyle name="Normal 33 30" xfId="934" xr:uid="{00000000-0005-0000-0000-0000AC030000}"/>
    <cellStyle name="Normal 33 31" xfId="935" xr:uid="{00000000-0005-0000-0000-0000AD030000}"/>
    <cellStyle name="Normal 33 32" xfId="936" xr:uid="{00000000-0005-0000-0000-0000AE030000}"/>
    <cellStyle name="Normal 33 33" xfId="937" xr:uid="{00000000-0005-0000-0000-0000AF030000}"/>
    <cellStyle name="Normal 33 34" xfId="938" xr:uid="{00000000-0005-0000-0000-0000B0030000}"/>
    <cellStyle name="Normal 33 35" xfId="939" xr:uid="{00000000-0005-0000-0000-0000B1030000}"/>
    <cellStyle name="Normal 33 36" xfId="940" xr:uid="{00000000-0005-0000-0000-0000B2030000}"/>
    <cellStyle name="Normal 33 37" xfId="941" xr:uid="{00000000-0005-0000-0000-0000B3030000}"/>
    <cellStyle name="Normal 33 38" xfId="942" xr:uid="{00000000-0005-0000-0000-0000B4030000}"/>
    <cellStyle name="Normal 33 39" xfId="943" xr:uid="{00000000-0005-0000-0000-0000B5030000}"/>
    <cellStyle name="Normal 33 4" xfId="944" xr:uid="{00000000-0005-0000-0000-0000B6030000}"/>
    <cellStyle name="Normal 33 40" xfId="945" xr:uid="{00000000-0005-0000-0000-0000B7030000}"/>
    <cellStyle name="Normal 33 41" xfId="946" xr:uid="{00000000-0005-0000-0000-0000B8030000}"/>
    <cellStyle name="Normal 33 42" xfId="947" xr:uid="{00000000-0005-0000-0000-0000B9030000}"/>
    <cellStyle name="Normal 33 43" xfId="948" xr:uid="{00000000-0005-0000-0000-0000BA030000}"/>
    <cellStyle name="Normal 33 44" xfId="949" xr:uid="{00000000-0005-0000-0000-0000BB030000}"/>
    <cellStyle name="Normal 33 45" xfId="950" xr:uid="{00000000-0005-0000-0000-0000BC030000}"/>
    <cellStyle name="Normal 33 46" xfId="951" xr:uid="{00000000-0005-0000-0000-0000BD030000}"/>
    <cellStyle name="Normal 33 47" xfId="952" xr:uid="{00000000-0005-0000-0000-0000BE030000}"/>
    <cellStyle name="Normal 33 48" xfId="953" xr:uid="{00000000-0005-0000-0000-0000BF030000}"/>
    <cellStyle name="Normal 33 49" xfId="954" xr:uid="{00000000-0005-0000-0000-0000C0030000}"/>
    <cellStyle name="Normal 33 5" xfId="955" xr:uid="{00000000-0005-0000-0000-0000C1030000}"/>
    <cellStyle name="Normal 33 50" xfId="956" xr:uid="{00000000-0005-0000-0000-0000C2030000}"/>
    <cellStyle name="Normal 33 51" xfId="957" xr:uid="{00000000-0005-0000-0000-0000C3030000}"/>
    <cellStyle name="Normal 33 52" xfId="958" xr:uid="{00000000-0005-0000-0000-0000C4030000}"/>
    <cellStyle name="Normal 33 53" xfId="959" xr:uid="{00000000-0005-0000-0000-0000C5030000}"/>
    <cellStyle name="Normal 33 54" xfId="960" xr:uid="{00000000-0005-0000-0000-0000C6030000}"/>
    <cellStyle name="Normal 33 55" xfId="961" xr:uid="{00000000-0005-0000-0000-0000C7030000}"/>
    <cellStyle name="Normal 33 56" xfId="962" xr:uid="{00000000-0005-0000-0000-0000C8030000}"/>
    <cellStyle name="Normal 33 57" xfId="963" xr:uid="{00000000-0005-0000-0000-0000C9030000}"/>
    <cellStyle name="Normal 33 58" xfId="964" xr:uid="{00000000-0005-0000-0000-0000CA030000}"/>
    <cellStyle name="Normal 33 59" xfId="965" xr:uid="{00000000-0005-0000-0000-0000CB030000}"/>
    <cellStyle name="Normal 33 6" xfId="966" xr:uid="{00000000-0005-0000-0000-0000CC030000}"/>
    <cellStyle name="Normal 33 60" xfId="967" xr:uid="{00000000-0005-0000-0000-0000CD030000}"/>
    <cellStyle name="Normal 33 61" xfId="968" xr:uid="{00000000-0005-0000-0000-0000CE030000}"/>
    <cellStyle name="Normal 33 62" xfId="969" xr:uid="{00000000-0005-0000-0000-0000CF030000}"/>
    <cellStyle name="Normal 33 63" xfId="970" xr:uid="{00000000-0005-0000-0000-0000D0030000}"/>
    <cellStyle name="Normal 33 64" xfId="971" xr:uid="{00000000-0005-0000-0000-0000D1030000}"/>
    <cellStyle name="Normal 33 65" xfId="972" xr:uid="{00000000-0005-0000-0000-0000D2030000}"/>
    <cellStyle name="Normal 33 66" xfId="973" xr:uid="{00000000-0005-0000-0000-0000D3030000}"/>
    <cellStyle name="Normal 33 67" xfId="974" xr:uid="{00000000-0005-0000-0000-0000D4030000}"/>
    <cellStyle name="Normal 33 7" xfId="975" xr:uid="{00000000-0005-0000-0000-0000D5030000}"/>
    <cellStyle name="Normal 33 8" xfId="976" xr:uid="{00000000-0005-0000-0000-0000D6030000}"/>
    <cellStyle name="Normal 33 9" xfId="977" xr:uid="{00000000-0005-0000-0000-0000D7030000}"/>
    <cellStyle name="Normal 34" xfId="978" xr:uid="{00000000-0005-0000-0000-0000D8030000}"/>
    <cellStyle name="Normal 34 10" xfId="979" xr:uid="{00000000-0005-0000-0000-0000D9030000}"/>
    <cellStyle name="Normal 34 11" xfId="980" xr:uid="{00000000-0005-0000-0000-0000DA030000}"/>
    <cellStyle name="Normal 34 12" xfId="981" xr:uid="{00000000-0005-0000-0000-0000DB030000}"/>
    <cellStyle name="Normal 34 13" xfId="982" xr:uid="{00000000-0005-0000-0000-0000DC030000}"/>
    <cellStyle name="Normal 34 14" xfId="983" xr:uid="{00000000-0005-0000-0000-0000DD030000}"/>
    <cellStyle name="Normal 34 15" xfId="984" xr:uid="{00000000-0005-0000-0000-0000DE030000}"/>
    <cellStyle name="Normal 34 16" xfId="985" xr:uid="{00000000-0005-0000-0000-0000DF030000}"/>
    <cellStyle name="Normal 34 17" xfId="986" xr:uid="{00000000-0005-0000-0000-0000E0030000}"/>
    <cellStyle name="Normal 34 18" xfId="987" xr:uid="{00000000-0005-0000-0000-0000E1030000}"/>
    <cellStyle name="Normal 34 19" xfId="988" xr:uid="{00000000-0005-0000-0000-0000E2030000}"/>
    <cellStyle name="Normal 34 2" xfId="989" xr:uid="{00000000-0005-0000-0000-0000E3030000}"/>
    <cellStyle name="Normal 34 20" xfId="990" xr:uid="{00000000-0005-0000-0000-0000E4030000}"/>
    <cellStyle name="Normal 34 21" xfId="991" xr:uid="{00000000-0005-0000-0000-0000E5030000}"/>
    <cellStyle name="Normal 34 22" xfId="992" xr:uid="{00000000-0005-0000-0000-0000E6030000}"/>
    <cellStyle name="Normal 34 23" xfId="993" xr:uid="{00000000-0005-0000-0000-0000E7030000}"/>
    <cellStyle name="Normal 34 24" xfId="994" xr:uid="{00000000-0005-0000-0000-0000E8030000}"/>
    <cellStyle name="Normal 34 25" xfId="995" xr:uid="{00000000-0005-0000-0000-0000E9030000}"/>
    <cellStyle name="Normal 34 26" xfId="996" xr:uid="{00000000-0005-0000-0000-0000EA030000}"/>
    <cellStyle name="Normal 34 27" xfId="997" xr:uid="{00000000-0005-0000-0000-0000EB030000}"/>
    <cellStyle name="Normal 34 28" xfId="998" xr:uid="{00000000-0005-0000-0000-0000EC030000}"/>
    <cellStyle name="Normal 34 29" xfId="999" xr:uid="{00000000-0005-0000-0000-0000ED030000}"/>
    <cellStyle name="Normal 34 3" xfId="1000" xr:uid="{00000000-0005-0000-0000-0000EE030000}"/>
    <cellStyle name="Normal 34 30" xfId="1001" xr:uid="{00000000-0005-0000-0000-0000EF030000}"/>
    <cellStyle name="Normal 34 31" xfId="1002" xr:uid="{00000000-0005-0000-0000-0000F0030000}"/>
    <cellStyle name="Normal 34 32" xfId="1003" xr:uid="{00000000-0005-0000-0000-0000F1030000}"/>
    <cellStyle name="Normal 34 33" xfId="1004" xr:uid="{00000000-0005-0000-0000-0000F2030000}"/>
    <cellStyle name="Normal 34 34" xfId="1005" xr:uid="{00000000-0005-0000-0000-0000F3030000}"/>
    <cellStyle name="Normal 34 35" xfId="1006" xr:uid="{00000000-0005-0000-0000-0000F4030000}"/>
    <cellStyle name="Normal 34 36" xfId="1007" xr:uid="{00000000-0005-0000-0000-0000F5030000}"/>
    <cellStyle name="Normal 34 37" xfId="1008" xr:uid="{00000000-0005-0000-0000-0000F6030000}"/>
    <cellStyle name="Normal 34 38" xfId="1009" xr:uid="{00000000-0005-0000-0000-0000F7030000}"/>
    <cellStyle name="Normal 34 39" xfId="1010" xr:uid="{00000000-0005-0000-0000-0000F8030000}"/>
    <cellStyle name="Normal 34 4" xfId="1011" xr:uid="{00000000-0005-0000-0000-0000F9030000}"/>
    <cellStyle name="Normal 34 40" xfId="1012" xr:uid="{00000000-0005-0000-0000-0000FA030000}"/>
    <cellStyle name="Normal 34 41" xfId="1013" xr:uid="{00000000-0005-0000-0000-0000FB030000}"/>
    <cellStyle name="Normal 34 42" xfId="1014" xr:uid="{00000000-0005-0000-0000-0000FC030000}"/>
    <cellStyle name="Normal 34 43" xfId="1015" xr:uid="{00000000-0005-0000-0000-0000FD030000}"/>
    <cellStyle name="Normal 34 44" xfId="1016" xr:uid="{00000000-0005-0000-0000-0000FE030000}"/>
    <cellStyle name="Normal 34 45" xfId="1017" xr:uid="{00000000-0005-0000-0000-0000FF030000}"/>
    <cellStyle name="Normal 34 46" xfId="1018" xr:uid="{00000000-0005-0000-0000-000000040000}"/>
    <cellStyle name="Normal 34 47" xfId="1019" xr:uid="{00000000-0005-0000-0000-000001040000}"/>
    <cellStyle name="Normal 34 48" xfId="1020" xr:uid="{00000000-0005-0000-0000-000002040000}"/>
    <cellStyle name="Normal 34 49" xfId="1021" xr:uid="{00000000-0005-0000-0000-000003040000}"/>
    <cellStyle name="Normal 34 5" xfId="1022" xr:uid="{00000000-0005-0000-0000-000004040000}"/>
    <cellStyle name="Normal 34 50" xfId="1023" xr:uid="{00000000-0005-0000-0000-000005040000}"/>
    <cellStyle name="Normal 34 51" xfId="1024" xr:uid="{00000000-0005-0000-0000-000006040000}"/>
    <cellStyle name="Normal 34 52" xfId="1025" xr:uid="{00000000-0005-0000-0000-000007040000}"/>
    <cellStyle name="Normal 34 53" xfId="1026" xr:uid="{00000000-0005-0000-0000-000008040000}"/>
    <cellStyle name="Normal 34 54" xfId="1027" xr:uid="{00000000-0005-0000-0000-000009040000}"/>
    <cellStyle name="Normal 34 55" xfId="1028" xr:uid="{00000000-0005-0000-0000-00000A040000}"/>
    <cellStyle name="Normal 34 56" xfId="1029" xr:uid="{00000000-0005-0000-0000-00000B040000}"/>
    <cellStyle name="Normal 34 57" xfId="1030" xr:uid="{00000000-0005-0000-0000-00000C040000}"/>
    <cellStyle name="Normal 34 58" xfId="1031" xr:uid="{00000000-0005-0000-0000-00000D040000}"/>
    <cellStyle name="Normal 34 59" xfId="1032" xr:uid="{00000000-0005-0000-0000-00000E040000}"/>
    <cellStyle name="Normal 34 6" xfId="1033" xr:uid="{00000000-0005-0000-0000-00000F040000}"/>
    <cellStyle name="Normal 34 60" xfId="1034" xr:uid="{00000000-0005-0000-0000-000010040000}"/>
    <cellStyle name="Normal 34 61" xfId="1035" xr:uid="{00000000-0005-0000-0000-000011040000}"/>
    <cellStyle name="Normal 34 62" xfId="1036" xr:uid="{00000000-0005-0000-0000-000012040000}"/>
    <cellStyle name="Normal 34 63" xfId="1037" xr:uid="{00000000-0005-0000-0000-000013040000}"/>
    <cellStyle name="Normal 34 64" xfId="1038" xr:uid="{00000000-0005-0000-0000-000014040000}"/>
    <cellStyle name="Normal 34 65" xfId="1039" xr:uid="{00000000-0005-0000-0000-000015040000}"/>
    <cellStyle name="Normal 34 66" xfId="1040" xr:uid="{00000000-0005-0000-0000-000016040000}"/>
    <cellStyle name="Normal 34 7" xfId="1041" xr:uid="{00000000-0005-0000-0000-000017040000}"/>
    <cellStyle name="Normal 34 8" xfId="1042" xr:uid="{00000000-0005-0000-0000-000018040000}"/>
    <cellStyle name="Normal 34 9" xfId="1043" xr:uid="{00000000-0005-0000-0000-000019040000}"/>
    <cellStyle name="Normal 35" xfId="1044" xr:uid="{00000000-0005-0000-0000-00001A040000}"/>
    <cellStyle name="Normal 35 10" xfId="1045" xr:uid="{00000000-0005-0000-0000-00001B040000}"/>
    <cellStyle name="Normal 35 11" xfId="1046" xr:uid="{00000000-0005-0000-0000-00001C040000}"/>
    <cellStyle name="Normal 35 12" xfId="1047" xr:uid="{00000000-0005-0000-0000-00001D040000}"/>
    <cellStyle name="Normal 35 13" xfId="1048" xr:uid="{00000000-0005-0000-0000-00001E040000}"/>
    <cellStyle name="Normal 35 14" xfId="1049" xr:uid="{00000000-0005-0000-0000-00001F040000}"/>
    <cellStyle name="Normal 35 15" xfId="1050" xr:uid="{00000000-0005-0000-0000-000020040000}"/>
    <cellStyle name="Normal 35 16" xfId="1051" xr:uid="{00000000-0005-0000-0000-000021040000}"/>
    <cellStyle name="Normal 35 17" xfId="1052" xr:uid="{00000000-0005-0000-0000-000022040000}"/>
    <cellStyle name="Normal 35 18" xfId="1053" xr:uid="{00000000-0005-0000-0000-000023040000}"/>
    <cellStyle name="Normal 35 19" xfId="1054" xr:uid="{00000000-0005-0000-0000-000024040000}"/>
    <cellStyle name="Normal 35 2" xfId="1055" xr:uid="{00000000-0005-0000-0000-000025040000}"/>
    <cellStyle name="Normal 35 20" xfId="1056" xr:uid="{00000000-0005-0000-0000-000026040000}"/>
    <cellStyle name="Normal 35 21" xfId="1057" xr:uid="{00000000-0005-0000-0000-000027040000}"/>
    <cellStyle name="Normal 35 22" xfId="1058" xr:uid="{00000000-0005-0000-0000-000028040000}"/>
    <cellStyle name="Normal 35 23" xfId="1059" xr:uid="{00000000-0005-0000-0000-000029040000}"/>
    <cellStyle name="Normal 35 24" xfId="1060" xr:uid="{00000000-0005-0000-0000-00002A040000}"/>
    <cellStyle name="Normal 35 25" xfId="1061" xr:uid="{00000000-0005-0000-0000-00002B040000}"/>
    <cellStyle name="Normal 35 26" xfId="1062" xr:uid="{00000000-0005-0000-0000-00002C040000}"/>
    <cellStyle name="Normal 35 27" xfId="1063" xr:uid="{00000000-0005-0000-0000-00002D040000}"/>
    <cellStyle name="Normal 35 28" xfId="1064" xr:uid="{00000000-0005-0000-0000-00002E040000}"/>
    <cellStyle name="Normal 35 29" xfId="1065" xr:uid="{00000000-0005-0000-0000-00002F040000}"/>
    <cellStyle name="Normal 35 3" xfId="1066" xr:uid="{00000000-0005-0000-0000-000030040000}"/>
    <cellStyle name="Normal 35 30" xfId="1067" xr:uid="{00000000-0005-0000-0000-000031040000}"/>
    <cellStyle name="Normal 35 31" xfId="1068" xr:uid="{00000000-0005-0000-0000-000032040000}"/>
    <cellStyle name="Normal 35 32" xfId="1069" xr:uid="{00000000-0005-0000-0000-000033040000}"/>
    <cellStyle name="Normal 35 33" xfId="1070" xr:uid="{00000000-0005-0000-0000-000034040000}"/>
    <cellStyle name="Normal 35 34" xfId="1071" xr:uid="{00000000-0005-0000-0000-000035040000}"/>
    <cellStyle name="Normal 35 35" xfId="1072" xr:uid="{00000000-0005-0000-0000-000036040000}"/>
    <cellStyle name="Normal 35 36" xfId="1073" xr:uid="{00000000-0005-0000-0000-000037040000}"/>
    <cellStyle name="Normal 35 37" xfId="1074" xr:uid="{00000000-0005-0000-0000-000038040000}"/>
    <cellStyle name="Normal 35 38" xfId="1075" xr:uid="{00000000-0005-0000-0000-000039040000}"/>
    <cellStyle name="Normal 35 39" xfId="1076" xr:uid="{00000000-0005-0000-0000-00003A040000}"/>
    <cellStyle name="Normal 35 4" xfId="1077" xr:uid="{00000000-0005-0000-0000-00003B040000}"/>
    <cellStyle name="Normal 35 40" xfId="1078" xr:uid="{00000000-0005-0000-0000-00003C040000}"/>
    <cellStyle name="Normal 35 41" xfId="1079" xr:uid="{00000000-0005-0000-0000-00003D040000}"/>
    <cellStyle name="Normal 35 42" xfId="1080" xr:uid="{00000000-0005-0000-0000-00003E040000}"/>
    <cellStyle name="Normal 35 43" xfId="1081" xr:uid="{00000000-0005-0000-0000-00003F040000}"/>
    <cellStyle name="Normal 35 44" xfId="1082" xr:uid="{00000000-0005-0000-0000-000040040000}"/>
    <cellStyle name="Normal 35 45" xfId="1083" xr:uid="{00000000-0005-0000-0000-000041040000}"/>
    <cellStyle name="Normal 35 46" xfId="1084" xr:uid="{00000000-0005-0000-0000-000042040000}"/>
    <cellStyle name="Normal 35 47" xfId="1085" xr:uid="{00000000-0005-0000-0000-000043040000}"/>
    <cellStyle name="Normal 35 48" xfId="1086" xr:uid="{00000000-0005-0000-0000-000044040000}"/>
    <cellStyle name="Normal 35 49" xfId="1087" xr:uid="{00000000-0005-0000-0000-000045040000}"/>
    <cellStyle name="Normal 35 5" xfId="1088" xr:uid="{00000000-0005-0000-0000-000046040000}"/>
    <cellStyle name="Normal 35 50" xfId="1089" xr:uid="{00000000-0005-0000-0000-000047040000}"/>
    <cellStyle name="Normal 35 51" xfId="1090" xr:uid="{00000000-0005-0000-0000-000048040000}"/>
    <cellStyle name="Normal 35 52" xfId="1091" xr:uid="{00000000-0005-0000-0000-000049040000}"/>
    <cellStyle name="Normal 35 53" xfId="1092" xr:uid="{00000000-0005-0000-0000-00004A040000}"/>
    <cellStyle name="Normal 35 54" xfId="1093" xr:uid="{00000000-0005-0000-0000-00004B040000}"/>
    <cellStyle name="Normal 35 55" xfId="1094" xr:uid="{00000000-0005-0000-0000-00004C040000}"/>
    <cellStyle name="Normal 35 56" xfId="1095" xr:uid="{00000000-0005-0000-0000-00004D040000}"/>
    <cellStyle name="Normal 35 57" xfId="1096" xr:uid="{00000000-0005-0000-0000-00004E040000}"/>
    <cellStyle name="Normal 35 58" xfId="1097" xr:uid="{00000000-0005-0000-0000-00004F040000}"/>
    <cellStyle name="Normal 35 59" xfId="1098" xr:uid="{00000000-0005-0000-0000-000050040000}"/>
    <cellStyle name="Normal 35 6" xfId="1099" xr:uid="{00000000-0005-0000-0000-000051040000}"/>
    <cellStyle name="Normal 35 60" xfId="1100" xr:uid="{00000000-0005-0000-0000-000052040000}"/>
    <cellStyle name="Normal 35 61" xfId="1101" xr:uid="{00000000-0005-0000-0000-000053040000}"/>
    <cellStyle name="Normal 35 62" xfId="1102" xr:uid="{00000000-0005-0000-0000-000054040000}"/>
    <cellStyle name="Normal 35 63" xfId="1103" xr:uid="{00000000-0005-0000-0000-000055040000}"/>
    <cellStyle name="Normal 35 64" xfId="1104" xr:uid="{00000000-0005-0000-0000-000056040000}"/>
    <cellStyle name="Normal 35 65" xfId="1105" xr:uid="{00000000-0005-0000-0000-000057040000}"/>
    <cellStyle name="Normal 35 66" xfId="1106" xr:uid="{00000000-0005-0000-0000-000058040000}"/>
    <cellStyle name="Normal 35 67" xfId="1107" xr:uid="{00000000-0005-0000-0000-000059040000}"/>
    <cellStyle name="Normal 35 7" xfId="1108" xr:uid="{00000000-0005-0000-0000-00005A040000}"/>
    <cellStyle name="Normal 35 8" xfId="1109" xr:uid="{00000000-0005-0000-0000-00005B040000}"/>
    <cellStyle name="Normal 35 9" xfId="1110" xr:uid="{00000000-0005-0000-0000-00005C040000}"/>
    <cellStyle name="Normal 37" xfId="1111" xr:uid="{00000000-0005-0000-0000-00005D040000}"/>
    <cellStyle name="Normal 37 10" xfId="1112" xr:uid="{00000000-0005-0000-0000-00005E040000}"/>
    <cellStyle name="Normal 37 11" xfId="1113" xr:uid="{00000000-0005-0000-0000-00005F040000}"/>
    <cellStyle name="Normal 37 12" xfId="1114" xr:uid="{00000000-0005-0000-0000-000060040000}"/>
    <cellStyle name="Normal 37 13" xfId="1115" xr:uid="{00000000-0005-0000-0000-000061040000}"/>
    <cellStyle name="Normal 37 14" xfId="1116" xr:uid="{00000000-0005-0000-0000-000062040000}"/>
    <cellStyle name="Normal 37 15" xfId="1117" xr:uid="{00000000-0005-0000-0000-000063040000}"/>
    <cellStyle name="Normal 37 16" xfId="1118" xr:uid="{00000000-0005-0000-0000-000064040000}"/>
    <cellStyle name="Normal 37 17" xfId="1119" xr:uid="{00000000-0005-0000-0000-000065040000}"/>
    <cellStyle name="Normal 37 18" xfId="1120" xr:uid="{00000000-0005-0000-0000-000066040000}"/>
    <cellStyle name="Normal 37 19" xfId="1121" xr:uid="{00000000-0005-0000-0000-000067040000}"/>
    <cellStyle name="Normal 37 2" xfId="1122" xr:uid="{00000000-0005-0000-0000-000068040000}"/>
    <cellStyle name="Normal 37 20" xfId="1123" xr:uid="{00000000-0005-0000-0000-000069040000}"/>
    <cellStyle name="Normal 37 21" xfId="1124" xr:uid="{00000000-0005-0000-0000-00006A040000}"/>
    <cellStyle name="Normal 37 22" xfId="1125" xr:uid="{00000000-0005-0000-0000-00006B040000}"/>
    <cellStyle name="Normal 37 23" xfId="1126" xr:uid="{00000000-0005-0000-0000-00006C040000}"/>
    <cellStyle name="Normal 37 24" xfId="1127" xr:uid="{00000000-0005-0000-0000-00006D040000}"/>
    <cellStyle name="Normal 37 25" xfId="1128" xr:uid="{00000000-0005-0000-0000-00006E040000}"/>
    <cellStyle name="Normal 37 26" xfId="1129" xr:uid="{00000000-0005-0000-0000-00006F040000}"/>
    <cellStyle name="Normal 37 27" xfId="1130" xr:uid="{00000000-0005-0000-0000-000070040000}"/>
    <cellStyle name="Normal 37 28" xfId="1131" xr:uid="{00000000-0005-0000-0000-000071040000}"/>
    <cellStyle name="Normal 37 29" xfId="1132" xr:uid="{00000000-0005-0000-0000-000072040000}"/>
    <cellStyle name="Normal 37 3" xfId="1133" xr:uid="{00000000-0005-0000-0000-000073040000}"/>
    <cellStyle name="Normal 37 30" xfId="1134" xr:uid="{00000000-0005-0000-0000-000074040000}"/>
    <cellStyle name="Normal 37 31" xfId="1135" xr:uid="{00000000-0005-0000-0000-000075040000}"/>
    <cellStyle name="Normal 37 32" xfId="1136" xr:uid="{00000000-0005-0000-0000-000076040000}"/>
    <cellStyle name="Normal 37 33" xfId="1137" xr:uid="{00000000-0005-0000-0000-000077040000}"/>
    <cellStyle name="Normal 37 34" xfId="1138" xr:uid="{00000000-0005-0000-0000-000078040000}"/>
    <cellStyle name="Normal 37 35" xfId="1139" xr:uid="{00000000-0005-0000-0000-000079040000}"/>
    <cellStyle name="Normal 37 36" xfId="1140" xr:uid="{00000000-0005-0000-0000-00007A040000}"/>
    <cellStyle name="Normal 37 37" xfId="1141" xr:uid="{00000000-0005-0000-0000-00007B040000}"/>
    <cellStyle name="Normal 37 38" xfId="1142" xr:uid="{00000000-0005-0000-0000-00007C040000}"/>
    <cellStyle name="Normal 37 39" xfId="1143" xr:uid="{00000000-0005-0000-0000-00007D040000}"/>
    <cellStyle name="Normal 37 4" xfId="1144" xr:uid="{00000000-0005-0000-0000-00007E040000}"/>
    <cellStyle name="Normal 37 40" xfId="1145" xr:uid="{00000000-0005-0000-0000-00007F040000}"/>
    <cellStyle name="Normal 37 41" xfId="1146" xr:uid="{00000000-0005-0000-0000-000080040000}"/>
    <cellStyle name="Normal 37 42" xfId="1147" xr:uid="{00000000-0005-0000-0000-000081040000}"/>
    <cellStyle name="Normal 37 43" xfId="1148" xr:uid="{00000000-0005-0000-0000-000082040000}"/>
    <cellStyle name="Normal 37 44" xfId="1149" xr:uid="{00000000-0005-0000-0000-000083040000}"/>
    <cellStyle name="Normal 37 45" xfId="1150" xr:uid="{00000000-0005-0000-0000-000084040000}"/>
    <cellStyle name="Normal 37 46" xfId="1151" xr:uid="{00000000-0005-0000-0000-000085040000}"/>
    <cellStyle name="Normal 37 47" xfId="1152" xr:uid="{00000000-0005-0000-0000-000086040000}"/>
    <cellStyle name="Normal 37 48" xfId="1153" xr:uid="{00000000-0005-0000-0000-000087040000}"/>
    <cellStyle name="Normal 37 49" xfId="1154" xr:uid="{00000000-0005-0000-0000-000088040000}"/>
    <cellStyle name="Normal 37 5" xfId="1155" xr:uid="{00000000-0005-0000-0000-000089040000}"/>
    <cellStyle name="Normal 37 50" xfId="1156" xr:uid="{00000000-0005-0000-0000-00008A040000}"/>
    <cellStyle name="Normal 37 51" xfId="1157" xr:uid="{00000000-0005-0000-0000-00008B040000}"/>
    <cellStyle name="Normal 37 52" xfId="1158" xr:uid="{00000000-0005-0000-0000-00008C040000}"/>
    <cellStyle name="Normal 37 53" xfId="1159" xr:uid="{00000000-0005-0000-0000-00008D040000}"/>
    <cellStyle name="Normal 37 54" xfId="1160" xr:uid="{00000000-0005-0000-0000-00008E040000}"/>
    <cellStyle name="Normal 37 55" xfId="1161" xr:uid="{00000000-0005-0000-0000-00008F040000}"/>
    <cellStyle name="Normal 37 56" xfId="1162" xr:uid="{00000000-0005-0000-0000-000090040000}"/>
    <cellStyle name="Normal 37 57" xfId="1163" xr:uid="{00000000-0005-0000-0000-000091040000}"/>
    <cellStyle name="Normal 37 58" xfId="1164" xr:uid="{00000000-0005-0000-0000-000092040000}"/>
    <cellStyle name="Normal 37 59" xfId="1165" xr:uid="{00000000-0005-0000-0000-000093040000}"/>
    <cellStyle name="Normal 37 6" xfId="1166" xr:uid="{00000000-0005-0000-0000-000094040000}"/>
    <cellStyle name="Normal 37 60" xfId="1167" xr:uid="{00000000-0005-0000-0000-000095040000}"/>
    <cellStyle name="Normal 37 61" xfId="1168" xr:uid="{00000000-0005-0000-0000-000096040000}"/>
    <cellStyle name="Normal 37 62" xfId="1169" xr:uid="{00000000-0005-0000-0000-000097040000}"/>
    <cellStyle name="Normal 37 63" xfId="1170" xr:uid="{00000000-0005-0000-0000-000098040000}"/>
    <cellStyle name="Normal 37 64" xfId="1171" xr:uid="{00000000-0005-0000-0000-000099040000}"/>
    <cellStyle name="Normal 37 65" xfId="1172" xr:uid="{00000000-0005-0000-0000-00009A040000}"/>
    <cellStyle name="Normal 37 66" xfId="1173" xr:uid="{00000000-0005-0000-0000-00009B040000}"/>
    <cellStyle name="Normal 37 67" xfId="1174" xr:uid="{00000000-0005-0000-0000-00009C040000}"/>
    <cellStyle name="Normal 37 7" xfId="1175" xr:uid="{00000000-0005-0000-0000-00009D040000}"/>
    <cellStyle name="Normal 37 8" xfId="1176" xr:uid="{00000000-0005-0000-0000-00009E040000}"/>
    <cellStyle name="Normal 37 9" xfId="1177" xr:uid="{00000000-0005-0000-0000-00009F040000}"/>
    <cellStyle name="Normal 38" xfId="1178" xr:uid="{00000000-0005-0000-0000-0000A0040000}"/>
    <cellStyle name="Normal 38 10" xfId="1179" xr:uid="{00000000-0005-0000-0000-0000A1040000}"/>
    <cellStyle name="Normal 38 11" xfId="1180" xr:uid="{00000000-0005-0000-0000-0000A2040000}"/>
    <cellStyle name="Normal 38 12" xfId="1181" xr:uid="{00000000-0005-0000-0000-0000A3040000}"/>
    <cellStyle name="Normal 38 13" xfId="1182" xr:uid="{00000000-0005-0000-0000-0000A4040000}"/>
    <cellStyle name="Normal 38 14" xfId="1183" xr:uid="{00000000-0005-0000-0000-0000A5040000}"/>
    <cellStyle name="Normal 38 15" xfId="1184" xr:uid="{00000000-0005-0000-0000-0000A6040000}"/>
    <cellStyle name="Normal 38 16" xfId="1185" xr:uid="{00000000-0005-0000-0000-0000A7040000}"/>
    <cellStyle name="Normal 38 17" xfId="1186" xr:uid="{00000000-0005-0000-0000-0000A8040000}"/>
    <cellStyle name="Normal 38 18" xfId="1187" xr:uid="{00000000-0005-0000-0000-0000A9040000}"/>
    <cellStyle name="Normal 38 19" xfId="1188" xr:uid="{00000000-0005-0000-0000-0000AA040000}"/>
    <cellStyle name="Normal 38 2" xfId="1189" xr:uid="{00000000-0005-0000-0000-0000AB040000}"/>
    <cellStyle name="Normal 38 20" xfId="1190" xr:uid="{00000000-0005-0000-0000-0000AC040000}"/>
    <cellStyle name="Normal 38 21" xfId="1191" xr:uid="{00000000-0005-0000-0000-0000AD040000}"/>
    <cellStyle name="Normal 38 22" xfId="1192" xr:uid="{00000000-0005-0000-0000-0000AE040000}"/>
    <cellStyle name="Normal 38 23" xfId="1193" xr:uid="{00000000-0005-0000-0000-0000AF040000}"/>
    <cellStyle name="Normal 38 24" xfId="1194" xr:uid="{00000000-0005-0000-0000-0000B0040000}"/>
    <cellStyle name="Normal 38 25" xfId="1195" xr:uid="{00000000-0005-0000-0000-0000B1040000}"/>
    <cellStyle name="Normal 38 26" xfId="1196" xr:uid="{00000000-0005-0000-0000-0000B2040000}"/>
    <cellStyle name="Normal 38 27" xfId="1197" xr:uid="{00000000-0005-0000-0000-0000B3040000}"/>
    <cellStyle name="Normal 38 28" xfId="1198" xr:uid="{00000000-0005-0000-0000-0000B4040000}"/>
    <cellStyle name="Normal 38 3" xfId="1199" xr:uid="{00000000-0005-0000-0000-0000B5040000}"/>
    <cellStyle name="Normal 38 4" xfId="1200" xr:uid="{00000000-0005-0000-0000-0000B6040000}"/>
    <cellStyle name="Normal 38 5" xfId="1201" xr:uid="{00000000-0005-0000-0000-0000B7040000}"/>
    <cellStyle name="Normal 38 6" xfId="1202" xr:uid="{00000000-0005-0000-0000-0000B8040000}"/>
    <cellStyle name="Normal 38 7" xfId="1203" xr:uid="{00000000-0005-0000-0000-0000B9040000}"/>
    <cellStyle name="Normal 38 8" xfId="1204" xr:uid="{00000000-0005-0000-0000-0000BA040000}"/>
    <cellStyle name="Normal 38 9" xfId="1205" xr:uid="{00000000-0005-0000-0000-0000BB040000}"/>
    <cellStyle name="Normal 39" xfId="1206" xr:uid="{00000000-0005-0000-0000-0000BC040000}"/>
    <cellStyle name="Normal 39 10" xfId="1207" xr:uid="{00000000-0005-0000-0000-0000BD040000}"/>
    <cellStyle name="Normal 39 11" xfId="1208" xr:uid="{00000000-0005-0000-0000-0000BE040000}"/>
    <cellStyle name="Normal 39 12" xfId="1209" xr:uid="{00000000-0005-0000-0000-0000BF040000}"/>
    <cellStyle name="Normal 39 13" xfId="1210" xr:uid="{00000000-0005-0000-0000-0000C0040000}"/>
    <cellStyle name="Normal 39 14" xfId="1211" xr:uid="{00000000-0005-0000-0000-0000C1040000}"/>
    <cellStyle name="Normal 39 15" xfId="1212" xr:uid="{00000000-0005-0000-0000-0000C2040000}"/>
    <cellStyle name="Normal 39 16" xfId="1213" xr:uid="{00000000-0005-0000-0000-0000C3040000}"/>
    <cellStyle name="Normal 39 17" xfId="1214" xr:uid="{00000000-0005-0000-0000-0000C4040000}"/>
    <cellStyle name="Normal 39 18" xfId="1215" xr:uid="{00000000-0005-0000-0000-0000C5040000}"/>
    <cellStyle name="Normal 39 19" xfId="1216" xr:uid="{00000000-0005-0000-0000-0000C6040000}"/>
    <cellStyle name="Normal 39 2" xfId="1217" xr:uid="{00000000-0005-0000-0000-0000C7040000}"/>
    <cellStyle name="Normal 39 20" xfId="1218" xr:uid="{00000000-0005-0000-0000-0000C8040000}"/>
    <cellStyle name="Normal 39 21" xfId="1219" xr:uid="{00000000-0005-0000-0000-0000C9040000}"/>
    <cellStyle name="Normal 39 22" xfId="1220" xr:uid="{00000000-0005-0000-0000-0000CA040000}"/>
    <cellStyle name="Normal 39 23" xfId="1221" xr:uid="{00000000-0005-0000-0000-0000CB040000}"/>
    <cellStyle name="Normal 39 24" xfId="1222" xr:uid="{00000000-0005-0000-0000-0000CC040000}"/>
    <cellStyle name="Normal 39 25" xfId="1223" xr:uid="{00000000-0005-0000-0000-0000CD040000}"/>
    <cellStyle name="Normal 39 26" xfId="1224" xr:uid="{00000000-0005-0000-0000-0000CE040000}"/>
    <cellStyle name="Normal 39 27" xfId="1225" xr:uid="{00000000-0005-0000-0000-0000CF040000}"/>
    <cellStyle name="Normal 39 28" xfId="1226" xr:uid="{00000000-0005-0000-0000-0000D0040000}"/>
    <cellStyle name="Normal 39 29" xfId="1227" xr:uid="{00000000-0005-0000-0000-0000D1040000}"/>
    <cellStyle name="Normal 39 3" xfId="1228" xr:uid="{00000000-0005-0000-0000-0000D2040000}"/>
    <cellStyle name="Normal 39 30" xfId="1229" xr:uid="{00000000-0005-0000-0000-0000D3040000}"/>
    <cellStyle name="Normal 39 31" xfId="1230" xr:uid="{00000000-0005-0000-0000-0000D4040000}"/>
    <cellStyle name="Normal 39 32" xfId="1231" xr:uid="{00000000-0005-0000-0000-0000D5040000}"/>
    <cellStyle name="Normal 39 33" xfId="1232" xr:uid="{00000000-0005-0000-0000-0000D6040000}"/>
    <cellStyle name="Normal 39 34" xfId="1233" xr:uid="{00000000-0005-0000-0000-0000D7040000}"/>
    <cellStyle name="Normal 39 35" xfId="1234" xr:uid="{00000000-0005-0000-0000-0000D8040000}"/>
    <cellStyle name="Normal 39 36" xfId="1235" xr:uid="{00000000-0005-0000-0000-0000D9040000}"/>
    <cellStyle name="Normal 39 37" xfId="1236" xr:uid="{00000000-0005-0000-0000-0000DA040000}"/>
    <cellStyle name="Normal 39 38" xfId="1237" xr:uid="{00000000-0005-0000-0000-0000DB040000}"/>
    <cellStyle name="Normal 39 39" xfId="1238" xr:uid="{00000000-0005-0000-0000-0000DC040000}"/>
    <cellStyle name="Normal 39 4" xfId="1239" xr:uid="{00000000-0005-0000-0000-0000DD040000}"/>
    <cellStyle name="Normal 39 40" xfId="1240" xr:uid="{00000000-0005-0000-0000-0000DE040000}"/>
    <cellStyle name="Normal 39 41" xfId="1241" xr:uid="{00000000-0005-0000-0000-0000DF040000}"/>
    <cellStyle name="Normal 39 42" xfId="1242" xr:uid="{00000000-0005-0000-0000-0000E0040000}"/>
    <cellStyle name="Normal 39 43" xfId="1243" xr:uid="{00000000-0005-0000-0000-0000E1040000}"/>
    <cellStyle name="Normal 39 44" xfId="1244" xr:uid="{00000000-0005-0000-0000-0000E2040000}"/>
    <cellStyle name="Normal 39 45" xfId="1245" xr:uid="{00000000-0005-0000-0000-0000E3040000}"/>
    <cellStyle name="Normal 39 46" xfId="1246" xr:uid="{00000000-0005-0000-0000-0000E4040000}"/>
    <cellStyle name="Normal 39 47" xfId="1247" xr:uid="{00000000-0005-0000-0000-0000E5040000}"/>
    <cellStyle name="Normal 39 48" xfId="1248" xr:uid="{00000000-0005-0000-0000-0000E6040000}"/>
    <cellStyle name="Normal 39 49" xfId="1249" xr:uid="{00000000-0005-0000-0000-0000E7040000}"/>
    <cellStyle name="Normal 39 5" xfId="1250" xr:uid="{00000000-0005-0000-0000-0000E8040000}"/>
    <cellStyle name="Normal 39 50" xfId="1251" xr:uid="{00000000-0005-0000-0000-0000E9040000}"/>
    <cellStyle name="Normal 39 51" xfId="1252" xr:uid="{00000000-0005-0000-0000-0000EA040000}"/>
    <cellStyle name="Normal 39 52" xfId="1253" xr:uid="{00000000-0005-0000-0000-0000EB040000}"/>
    <cellStyle name="Normal 39 53" xfId="1254" xr:uid="{00000000-0005-0000-0000-0000EC040000}"/>
    <cellStyle name="Normal 39 54" xfId="1255" xr:uid="{00000000-0005-0000-0000-0000ED040000}"/>
    <cellStyle name="Normal 39 55" xfId="1256" xr:uid="{00000000-0005-0000-0000-0000EE040000}"/>
    <cellStyle name="Normal 39 56" xfId="1257" xr:uid="{00000000-0005-0000-0000-0000EF040000}"/>
    <cellStyle name="Normal 39 57" xfId="1258" xr:uid="{00000000-0005-0000-0000-0000F0040000}"/>
    <cellStyle name="Normal 39 58" xfId="1259" xr:uid="{00000000-0005-0000-0000-0000F1040000}"/>
    <cellStyle name="Normal 39 59" xfId="1260" xr:uid="{00000000-0005-0000-0000-0000F2040000}"/>
    <cellStyle name="Normal 39 6" xfId="1261" xr:uid="{00000000-0005-0000-0000-0000F3040000}"/>
    <cellStyle name="Normal 39 60" xfId="1262" xr:uid="{00000000-0005-0000-0000-0000F4040000}"/>
    <cellStyle name="Normal 39 61" xfId="1263" xr:uid="{00000000-0005-0000-0000-0000F5040000}"/>
    <cellStyle name="Normal 39 62" xfId="1264" xr:uid="{00000000-0005-0000-0000-0000F6040000}"/>
    <cellStyle name="Normal 39 63" xfId="1265" xr:uid="{00000000-0005-0000-0000-0000F7040000}"/>
    <cellStyle name="Normal 39 64" xfId="1266" xr:uid="{00000000-0005-0000-0000-0000F8040000}"/>
    <cellStyle name="Normal 39 65" xfId="1267" xr:uid="{00000000-0005-0000-0000-0000F9040000}"/>
    <cellStyle name="Normal 39 66" xfId="1268" xr:uid="{00000000-0005-0000-0000-0000FA040000}"/>
    <cellStyle name="Normal 39 67" xfId="1269" xr:uid="{00000000-0005-0000-0000-0000FB040000}"/>
    <cellStyle name="Normal 39 7" xfId="1270" xr:uid="{00000000-0005-0000-0000-0000FC040000}"/>
    <cellStyle name="Normal 39 8" xfId="1271" xr:uid="{00000000-0005-0000-0000-0000FD040000}"/>
    <cellStyle name="Normal 39 9" xfId="1272" xr:uid="{00000000-0005-0000-0000-0000FE040000}"/>
    <cellStyle name="Normal 4" xfId="1273" xr:uid="{00000000-0005-0000-0000-0000FF040000}"/>
    <cellStyle name="Normal 41" xfId="1274" xr:uid="{00000000-0005-0000-0000-000000050000}"/>
    <cellStyle name="Normal 41 10" xfId="1275" xr:uid="{00000000-0005-0000-0000-000001050000}"/>
    <cellStyle name="Normal 41 11" xfId="1276" xr:uid="{00000000-0005-0000-0000-000002050000}"/>
    <cellStyle name="Normal 41 12" xfId="1277" xr:uid="{00000000-0005-0000-0000-000003050000}"/>
    <cellStyle name="Normal 41 13" xfId="1278" xr:uid="{00000000-0005-0000-0000-000004050000}"/>
    <cellStyle name="Normal 41 14" xfId="1279" xr:uid="{00000000-0005-0000-0000-000005050000}"/>
    <cellStyle name="Normal 41 15" xfId="1280" xr:uid="{00000000-0005-0000-0000-000006050000}"/>
    <cellStyle name="Normal 41 16" xfId="1281" xr:uid="{00000000-0005-0000-0000-000007050000}"/>
    <cellStyle name="Normal 41 17" xfId="1282" xr:uid="{00000000-0005-0000-0000-000008050000}"/>
    <cellStyle name="Normal 41 18" xfId="1283" xr:uid="{00000000-0005-0000-0000-000009050000}"/>
    <cellStyle name="Normal 41 19" xfId="1284" xr:uid="{00000000-0005-0000-0000-00000A050000}"/>
    <cellStyle name="Normal 41 2" xfId="1285" xr:uid="{00000000-0005-0000-0000-00000B050000}"/>
    <cellStyle name="Normal 41 20" xfId="1286" xr:uid="{00000000-0005-0000-0000-00000C050000}"/>
    <cellStyle name="Normal 41 21" xfId="1287" xr:uid="{00000000-0005-0000-0000-00000D050000}"/>
    <cellStyle name="Normal 41 22" xfId="1288" xr:uid="{00000000-0005-0000-0000-00000E050000}"/>
    <cellStyle name="Normal 41 23" xfId="1289" xr:uid="{00000000-0005-0000-0000-00000F050000}"/>
    <cellStyle name="Normal 41 24" xfId="1290" xr:uid="{00000000-0005-0000-0000-000010050000}"/>
    <cellStyle name="Normal 41 25" xfId="1291" xr:uid="{00000000-0005-0000-0000-000011050000}"/>
    <cellStyle name="Normal 41 26" xfId="1292" xr:uid="{00000000-0005-0000-0000-000012050000}"/>
    <cellStyle name="Normal 41 27" xfId="1293" xr:uid="{00000000-0005-0000-0000-000013050000}"/>
    <cellStyle name="Normal 41 28" xfId="1294" xr:uid="{00000000-0005-0000-0000-000014050000}"/>
    <cellStyle name="Normal 41 29" xfId="1295" xr:uid="{00000000-0005-0000-0000-000015050000}"/>
    <cellStyle name="Normal 41 3" xfId="1296" xr:uid="{00000000-0005-0000-0000-000016050000}"/>
    <cellStyle name="Normal 41 30" xfId="1297" xr:uid="{00000000-0005-0000-0000-000017050000}"/>
    <cellStyle name="Normal 41 31" xfId="1298" xr:uid="{00000000-0005-0000-0000-000018050000}"/>
    <cellStyle name="Normal 41 32" xfId="1299" xr:uid="{00000000-0005-0000-0000-000019050000}"/>
    <cellStyle name="Normal 41 33" xfId="1300" xr:uid="{00000000-0005-0000-0000-00001A050000}"/>
    <cellStyle name="Normal 41 34" xfId="1301" xr:uid="{00000000-0005-0000-0000-00001B050000}"/>
    <cellStyle name="Normal 41 35" xfId="1302" xr:uid="{00000000-0005-0000-0000-00001C050000}"/>
    <cellStyle name="Normal 41 36" xfId="1303" xr:uid="{00000000-0005-0000-0000-00001D050000}"/>
    <cellStyle name="Normal 41 37" xfId="1304" xr:uid="{00000000-0005-0000-0000-00001E050000}"/>
    <cellStyle name="Normal 41 38" xfId="1305" xr:uid="{00000000-0005-0000-0000-00001F050000}"/>
    <cellStyle name="Normal 41 39" xfId="1306" xr:uid="{00000000-0005-0000-0000-000020050000}"/>
    <cellStyle name="Normal 41 4" xfId="1307" xr:uid="{00000000-0005-0000-0000-000021050000}"/>
    <cellStyle name="Normal 41 40" xfId="1308" xr:uid="{00000000-0005-0000-0000-000022050000}"/>
    <cellStyle name="Normal 41 41" xfId="1309" xr:uid="{00000000-0005-0000-0000-000023050000}"/>
    <cellStyle name="Normal 41 42" xfId="1310" xr:uid="{00000000-0005-0000-0000-000024050000}"/>
    <cellStyle name="Normal 41 43" xfId="1311" xr:uid="{00000000-0005-0000-0000-000025050000}"/>
    <cellStyle name="Normal 41 44" xfId="1312" xr:uid="{00000000-0005-0000-0000-000026050000}"/>
    <cellStyle name="Normal 41 45" xfId="1313" xr:uid="{00000000-0005-0000-0000-000027050000}"/>
    <cellStyle name="Normal 41 46" xfId="1314" xr:uid="{00000000-0005-0000-0000-000028050000}"/>
    <cellStyle name="Normal 41 47" xfId="1315" xr:uid="{00000000-0005-0000-0000-000029050000}"/>
    <cellStyle name="Normal 41 48" xfId="1316" xr:uid="{00000000-0005-0000-0000-00002A050000}"/>
    <cellStyle name="Normal 41 49" xfId="1317" xr:uid="{00000000-0005-0000-0000-00002B050000}"/>
    <cellStyle name="Normal 41 5" xfId="1318" xr:uid="{00000000-0005-0000-0000-00002C050000}"/>
    <cellStyle name="Normal 41 50" xfId="1319" xr:uid="{00000000-0005-0000-0000-00002D050000}"/>
    <cellStyle name="Normal 41 51" xfId="1320" xr:uid="{00000000-0005-0000-0000-00002E050000}"/>
    <cellStyle name="Normal 41 52" xfId="1321" xr:uid="{00000000-0005-0000-0000-00002F050000}"/>
    <cellStyle name="Normal 41 53" xfId="1322" xr:uid="{00000000-0005-0000-0000-000030050000}"/>
    <cellStyle name="Normal 41 54" xfId="1323" xr:uid="{00000000-0005-0000-0000-000031050000}"/>
    <cellStyle name="Normal 41 55" xfId="1324" xr:uid="{00000000-0005-0000-0000-000032050000}"/>
    <cellStyle name="Normal 41 56" xfId="1325" xr:uid="{00000000-0005-0000-0000-000033050000}"/>
    <cellStyle name="Normal 41 57" xfId="1326" xr:uid="{00000000-0005-0000-0000-000034050000}"/>
    <cellStyle name="Normal 41 58" xfId="1327" xr:uid="{00000000-0005-0000-0000-000035050000}"/>
    <cellStyle name="Normal 41 59" xfId="1328" xr:uid="{00000000-0005-0000-0000-000036050000}"/>
    <cellStyle name="Normal 41 6" xfId="1329" xr:uid="{00000000-0005-0000-0000-000037050000}"/>
    <cellStyle name="Normal 41 60" xfId="1330" xr:uid="{00000000-0005-0000-0000-000038050000}"/>
    <cellStyle name="Normal 41 61" xfId="1331" xr:uid="{00000000-0005-0000-0000-000039050000}"/>
    <cellStyle name="Normal 41 62" xfId="1332" xr:uid="{00000000-0005-0000-0000-00003A050000}"/>
    <cellStyle name="Normal 41 63" xfId="1333" xr:uid="{00000000-0005-0000-0000-00003B050000}"/>
    <cellStyle name="Normal 41 64" xfId="1334" xr:uid="{00000000-0005-0000-0000-00003C050000}"/>
    <cellStyle name="Normal 41 65" xfId="1335" xr:uid="{00000000-0005-0000-0000-00003D050000}"/>
    <cellStyle name="Normal 41 66" xfId="1336" xr:uid="{00000000-0005-0000-0000-00003E050000}"/>
    <cellStyle name="Normal 41 67" xfId="1337" xr:uid="{00000000-0005-0000-0000-00003F050000}"/>
    <cellStyle name="Normal 41 7" xfId="1338" xr:uid="{00000000-0005-0000-0000-000040050000}"/>
    <cellStyle name="Normal 41 8" xfId="1339" xr:uid="{00000000-0005-0000-0000-000041050000}"/>
    <cellStyle name="Normal 41 9" xfId="1340" xr:uid="{00000000-0005-0000-0000-000042050000}"/>
    <cellStyle name="Normal 43" xfId="1341" xr:uid="{00000000-0005-0000-0000-000043050000}"/>
    <cellStyle name="Normal 43 10" xfId="1342" xr:uid="{00000000-0005-0000-0000-000044050000}"/>
    <cellStyle name="Normal 43 11" xfId="1343" xr:uid="{00000000-0005-0000-0000-000045050000}"/>
    <cellStyle name="Normal 43 12" xfId="1344" xr:uid="{00000000-0005-0000-0000-000046050000}"/>
    <cellStyle name="Normal 43 13" xfId="1345" xr:uid="{00000000-0005-0000-0000-000047050000}"/>
    <cellStyle name="Normal 43 14" xfId="1346" xr:uid="{00000000-0005-0000-0000-000048050000}"/>
    <cellStyle name="Normal 43 15" xfId="1347" xr:uid="{00000000-0005-0000-0000-000049050000}"/>
    <cellStyle name="Normal 43 16" xfId="1348" xr:uid="{00000000-0005-0000-0000-00004A050000}"/>
    <cellStyle name="Normal 43 17" xfId="1349" xr:uid="{00000000-0005-0000-0000-00004B050000}"/>
    <cellStyle name="Normal 43 18" xfId="1350" xr:uid="{00000000-0005-0000-0000-00004C050000}"/>
    <cellStyle name="Normal 43 19" xfId="1351" xr:uid="{00000000-0005-0000-0000-00004D050000}"/>
    <cellStyle name="Normal 43 2" xfId="1352" xr:uid="{00000000-0005-0000-0000-00004E050000}"/>
    <cellStyle name="Normal 43 20" xfId="1353" xr:uid="{00000000-0005-0000-0000-00004F050000}"/>
    <cellStyle name="Normal 43 21" xfId="1354" xr:uid="{00000000-0005-0000-0000-000050050000}"/>
    <cellStyle name="Normal 43 22" xfId="1355" xr:uid="{00000000-0005-0000-0000-000051050000}"/>
    <cellStyle name="Normal 43 23" xfId="1356" xr:uid="{00000000-0005-0000-0000-000052050000}"/>
    <cellStyle name="Normal 43 24" xfId="1357" xr:uid="{00000000-0005-0000-0000-000053050000}"/>
    <cellStyle name="Normal 43 25" xfId="1358" xr:uid="{00000000-0005-0000-0000-000054050000}"/>
    <cellStyle name="Normal 43 26" xfId="1359" xr:uid="{00000000-0005-0000-0000-000055050000}"/>
    <cellStyle name="Normal 43 27" xfId="1360" xr:uid="{00000000-0005-0000-0000-000056050000}"/>
    <cellStyle name="Normal 43 28" xfId="1361" xr:uid="{00000000-0005-0000-0000-000057050000}"/>
    <cellStyle name="Normal 43 29" xfId="1362" xr:uid="{00000000-0005-0000-0000-000058050000}"/>
    <cellStyle name="Normal 43 3" xfId="1363" xr:uid="{00000000-0005-0000-0000-000059050000}"/>
    <cellStyle name="Normal 43 30" xfId="1364" xr:uid="{00000000-0005-0000-0000-00005A050000}"/>
    <cellStyle name="Normal 43 31" xfId="1365" xr:uid="{00000000-0005-0000-0000-00005B050000}"/>
    <cellStyle name="Normal 43 32" xfId="1366" xr:uid="{00000000-0005-0000-0000-00005C050000}"/>
    <cellStyle name="Normal 43 33" xfId="1367" xr:uid="{00000000-0005-0000-0000-00005D050000}"/>
    <cellStyle name="Normal 43 34" xfId="1368" xr:uid="{00000000-0005-0000-0000-00005E050000}"/>
    <cellStyle name="Normal 43 35" xfId="1369" xr:uid="{00000000-0005-0000-0000-00005F050000}"/>
    <cellStyle name="Normal 43 36" xfId="1370" xr:uid="{00000000-0005-0000-0000-000060050000}"/>
    <cellStyle name="Normal 43 37" xfId="1371" xr:uid="{00000000-0005-0000-0000-000061050000}"/>
    <cellStyle name="Normal 43 38" xfId="1372" xr:uid="{00000000-0005-0000-0000-000062050000}"/>
    <cellStyle name="Normal 43 39" xfId="1373" xr:uid="{00000000-0005-0000-0000-000063050000}"/>
    <cellStyle name="Normal 43 4" xfId="1374" xr:uid="{00000000-0005-0000-0000-000064050000}"/>
    <cellStyle name="Normal 43 40" xfId="1375" xr:uid="{00000000-0005-0000-0000-000065050000}"/>
    <cellStyle name="Normal 43 41" xfId="1376" xr:uid="{00000000-0005-0000-0000-000066050000}"/>
    <cellStyle name="Normal 43 42" xfId="1377" xr:uid="{00000000-0005-0000-0000-000067050000}"/>
    <cellStyle name="Normal 43 43" xfId="1378" xr:uid="{00000000-0005-0000-0000-000068050000}"/>
    <cellStyle name="Normal 43 44" xfId="1379" xr:uid="{00000000-0005-0000-0000-000069050000}"/>
    <cellStyle name="Normal 43 45" xfId="1380" xr:uid="{00000000-0005-0000-0000-00006A050000}"/>
    <cellStyle name="Normal 43 46" xfId="1381" xr:uid="{00000000-0005-0000-0000-00006B050000}"/>
    <cellStyle name="Normal 43 47" xfId="1382" xr:uid="{00000000-0005-0000-0000-00006C050000}"/>
    <cellStyle name="Normal 43 48" xfId="1383" xr:uid="{00000000-0005-0000-0000-00006D050000}"/>
    <cellStyle name="Normal 43 49" xfId="1384" xr:uid="{00000000-0005-0000-0000-00006E050000}"/>
    <cellStyle name="Normal 43 5" xfId="1385" xr:uid="{00000000-0005-0000-0000-00006F050000}"/>
    <cellStyle name="Normal 43 50" xfId="1386" xr:uid="{00000000-0005-0000-0000-000070050000}"/>
    <cellStyle name="Normal 43 51" xfId="1387" xr:uid="{00000000-0005-0000-0000-000071050000}"/>
    <cellStyle name="Normal 43 52" xfId="1388" xr:uid="{00000000-0005-0000-0000-000072050000}"/>
    <cellStyle name="Normal 43 53" xfId="1389" xr:uid="{00000000-0005-0000-0000-000073050000}"/>
    <cellStyle name="Normal 43 54" xfId="1390" xr:uid="{00000000-0005-0000-0000-000074050000}"/>
    <cellStyle name="Normal 43 55" xfId="1391" xr:uid="{00000000-0005-0000-0000-000075050000}"/>
    <cellStyle name="Normal 43 56" xfId="1392" xr:uid="{00000000-0005-0000-0000-000076050000}"/>
    <cellStyle name="Normal 43 57" xfId="1393" xr:uid="{00000000-0005-0000-0000-000077050000}"/>
    <cellStyle name="Normal 43 58" xfId="1394" xr:uid="{00000000-0005-0000-0000-000078050000}"/>
    <cellStyle name="Normal 43 59" xfId="1395" xr:uid="{00000000-0005-0000-0000-000079050000}"/>
    <cellStyle name="Normal 43 6" xfId="1396" xr:uid="{00000000-0005-0000-0000-00007A050000}"/>
    <cellStyle name="Normal 43 60" xfId="1397" xr:uid="{00000000-0005-0000-0000-00007B050000}"/>
    <cellStyle name="Normal 43 61" xfId="1398" xr:uid="{00000000-0005-0000-0000-00007C050000}"/>
    <cellStyle name="Normal 43 62" xfId="1399" xr:uid="{00000000-0005-0000-0000-00007D050000}"/>
    <cellStyle name="Normal 43 63" xfId="1400" xr:uid="{00000000-0005-0000-0000-00007E050000}"/>
    <cellStyle name="Normal 43 64" xfId="1401" xr:uid="{00000000-0005-0000-0000-00007F050000}"/>
    <cellStyle name="Normal 43 65" xfId="1402" xr:uid="{00000000-0005-0000-0000-000080050000}"/>
    <cellStyle name="Normal 43 66" xfId="1403" xr:uid="{00000000-0005-0000-0000-000081050000}"/>
    <cellStyle name="Normal 43 67" xfId="1404" xr:uid="{00000000-0005-0000-0000-000082050000}"/>
    <cellStyle name="Normal 43 7" xfId="1405" xr:uid="{00000000-0005-0000-0000-000083050000}"/>
    <cellStyle name="Normal 43 8" xfId="1406" xr:uid="{00000000-0005-0000-0000-000084050000}"/>
    <cellStyle name="Normal 43 9" xfId="1407" xr:uid="{00000000-0005-0000-0000-000085050000}"/>
    <cellStyle name="Normal 45" xfId="1408" xr:uid="{00000000-0005-0000-0000-000086050000}"/>
    <cellStyle name="Normal 45 10" xfId="1409" xr:uid="{00000000-0005-0000-0000-000087050000}"/>
    <cellStyle name="Normal 45 11" xfId="1410" xr:uid="{00000000-0005-0000-0000-000088050000}"/>
    <cellStyle name="Normal 45 12" xfId="1411" xr:uid="{00000000-0005-0000-0000-000089050000}"/>
    <cellStyle name="Normal 45 13" xfId="1412" xr:uid="{00000000-0005-0000-0000-00008A050000}"/>
    <cellStyle name="Normal 45 14" xfId="1413" xr:uid="{00000000-0005-0000-0000-00008B050000}"/>
    <cellStyle name="Normal 45 15" xfId="1414" xr:uid="{00000000-0005-0000-0000-00008C050000}"/>
    <cellStyle name="Normal 45 16" xfId="1415" xr:uid="{00000000-0005-0000-0000-00008D050000}"/>
    <cellStyle name="Normal 45 17" xfId="1416" xr:uid="{00000000-0005-0000-0000-00008E050000}"/>
    <cellStyle name="Normal 45 18" xfId="1417" xr:uid="{00000000-0005-0000-0000-00008F050000}"/>
    <cellStyle name="Normal 45 19" xfId="1418" xr:uid="{00000000-0005-0000-0000-000090050000}"/>
    <cellStyle name="Normal 45 2" xfId="1419" xr:uid="{00000000-0005-0000-0000-000091050000}"/>
    <cellStyle name="Normal 45 20" xfId="1420" xr:uid="{00000000-0005-0000-0000-000092050000}"/>
    <cellStyle name="Normal 45 21" xfId="1421" xr:uid="{00000000-0005-0000-0000-000093050000}"/>
    <cellStyle name="Normal 45 22" xfId="1422" xr:uid="{00000000-0005-0000-0000-000094050000}"/>
    <cellStyle name="Normal 45 23" xfId="1423" xr:uid="{00000000-0005-0000-0000-000095050000}"/>
    <cellStyle name="Normal 45 24" xfId="1424" xr:uid="{00000000-0005-0000-0000-000096050000}"/>
    <cellStyle name="Normal 45 25" xfId="1425" xr:uid="{00000000-0005-0000-0000-000097050000}"/>
    <cellStyle name="Normal 45 26" xfId="1426" xr:uid="{00000000-0005-0000-0000-000098050000}"/>
    <cellStyle name="Normal 45 27" xfId="1427" xr:uid="{00000000-0005-0000-0000-000099050000}"/>
    <cellStyle name="Normal 45 28" xfId="1428" xr:uid="{00000000-0005-0000-0000-00009A050000}"/>
    <cellStyle name="Normal 45 29" xfId="1429" xr:uid="{00000000-0005-0000-0000-00009B050000}"/>
    <cellStyle name="Normal 45 3" xfId="1430" xr:uid="{00000000-0005-0000-0000-00009C050000}"/>
    <cellStyle name="Normal 45 30" xfId="1431" xr:uid="{00000000-0005-0000-0000-00009D050000}"/>
    <cellStyle name="Normal 45 31" xfId="1432" xr:uid="{00000000-0005-0000-0000-00009E050000}"/>
    <cellStyle name="Normal 45 32" xfId="1433" xr:uid="{00000000-0005-0000-0000-00009F050000}"/>
    <cellStyle name="Normal 45 33" xfId="1434" xr:uid="{00000000-0005-0000-0000-0000A0050000}"/>
    <cellStyle name="Normal 45 34" xfId="1435" xr:uid="{00000000-0005-0000-0000-0000A1050000}"/>
    <cellStyle name="Normal 45 35" xfId="1436" xr:uid="{00000000-0005-0000-0000-0000A2050000}"/>
    <cellStyle name="Normal 45 36" xfId="1437" xr:uid="{00000000-0005-0000-0000-0000A3050000}"/>
    <cellStyle name="Normal 45 37" xfId="1438" xr:uid="{00000000-0005-0000-0000-0000A4050000}"/>
    <cellStyle name="Normal 45 38" xfId="1439" xr:uid="{00000000-0005-0000-0000-0000A5050000}"/>
    <cellStyle name="Normal 45 39" xfId="1440" xr:uid="{00000000-0005-0000-0000-0000A6050000}"/>
    <cellStyle name="Normal 45 4" xfId="1441" xr:uid="{00000000-0005-0000-0000-0000A7050000}"/>
    <cellStyle name="Normal 45 40" xfId="1442" xr:uid="{00000000-0005-0000-0000-0000A8050000}"/>
    <cellStyle name="Normal 45 41" xfId="1443" xr:uid="{00000000-0005-0000-0000-0000A9050000}"/>
    <cellStyle name="Normal 45 42" xfId="1444" xr:uid="{00000000-0005-0000-0000-0000AA050000}"/>
    <cellStyle name="Normal 45 43" xfId="1445" xr:uid="{00000000-0005-0000-0000-0000AB050000}"/>
    <cellStyle name="Normal 45 44" xfId="1446" xr:uid="{00000000-0005-0000-0000-0000AC050000}"/>
    <cellStyle name="Normal 45 45" xfId="1447" xr:uid="{00000000-0005-0000-0000-0000AD050000}"/>
    <cellStyle name="Normal 45 46" xfId="1448" xr:uid="{00000000-0005-0000-0000-0000AE050000}"/>
    <cellStyle name="Normal 45 47" xfId="1449" xr:uid="{00000000-0005-0000-0000-0000AF050000}"/>
    <cellStyle name="Normal 45 48" xfId="1450" xr:uid="{00000000-0005-0000-0000-0000B0050000}"/>
    <cellStyle name="Normal 45 49" xfId="1451" xr:uid="{00000000-0005-0000-0000-0000B1050000}"/>
    <cellStyle name="Normal 45 5" xfId="1452" xr:uid="{00000000-0005-0000-0000-0000B2050000}"/>
    <cellStyle name="Normal 45 50" xfId="1453" xr:uid="{00000000-0005-0000-0000-0000B3050000}"/>
    <cellStyle name="Normal 45 51" xfId="1454" xr:uid="{00000000-0005-0000-0000-0000B4050000}"/>
    <cellStyle name="Normal 45 52" xfId="1455" xr:uid="{00000000-0005-0000-0000-0000B5050000}"/>
    <cellStyle name="Normal 45 53" xfId="1456" xr:uid="{00000000-0005-0000-0000-0000B6050000}"/>
    <cellStyle name="Normal 45 54" xfId="1457" xr:uid="{00000000-0005-0000-0000-0000B7050000}"/>
    <cellStyle name="Normal 45 55" xfId="1458" xr:uid="{00000000-0005-0000-0000-0000B8050000}"/>
    <cellStyle name="Normal 45 56" xfId="1459" xr:uid="{00000000-0005-0000-0000-0000B9050000}"/>
    <cellStyle name="Normal 45 57" xfId="1460" xr:uid="{00000000-0005-0000-0000-0000BA050000}"/>
    <cellStyle name="Normal 45 58" xfId="1461" xr:uid="{00000000-0005-0000-0000-0000BB050000}"/>
    <cellStyle name="Normal 45 59" xfId="1462" xr:uid="{00000000-0005-0000-0000-0000BC050000}"/>
    <cellStyle name="Normal 45 6" xfId="1463" xr:uid="{00000000-0005-0000-0000-0000BD050000}"/>
    <cellStyle name="Normal 45 60" xfId="1464" xr:uid="{00000000-0005-0000-0000-0000BE050000}"/>
    <cellStyle name="Normal 45 61" xfId="1465" xr:uid="{00000000-0005-0000-0000-0000BF050000}"/>
    <cellStyle name="Normal 45 62" xfId="1466" xr:uid="{00000000-0005-0000-0000-0000C0050000}"/>
    <cellStyle name="Normal 45 63" xfId="1467" xr:uid="{00000000-0005-0000-0000-0000C1050000}"/>
    <cellStyle name="Normal 45 64" xfId="1468" xr:uid="{00000000-0005-0000-0000-0000C2050000}"/>
    <cellStyle name="Normal 45 65" xfId="1469" xr:uid="{00000000-0005-0000-0000-0000C3050000}"/>
    <cellStyle name="Normal 45 66" xfId="1470" xr:uid="{00000000-0005-0000-0000-0000C4050000}"/>
    <cellStyle name="Normal 45 67" xfId="1471" xr:uid="{00000000-0005-0000-0000-0000C5050000}"/>
    <cellStyle name="Normal 45 7" xfId="1472" xr:uid="{00000000-0005-0000-0000-0000C6050000}"/>
    <cellStyle name="Normal 45 8" xfId="1473" xr:uid="{00000000-0005-0000-0000-0000C7050000}"/>
    <cellStyle name="Normal 45 9" xfId="1474" xr:uid="{00000000-0005-0000-0000-0000C8050000}"/>
    <cellStyle name="Normal 46" xfId="1475" xr:uid="{00000000-0005-0000-0000-0000C9050000}"/>
    <cellStyle name="Normal 46 10" xfId="1476" xr:uid="{00000000-0005-0000-0000-0000CA050000}"/>
    <cellStyle name="Normal 46 11" xfId="1477" xr:uid="{00000000-0005-0000-0000-0000CB050000}"/>
    <cellStyle name="Normal 46 12" xfId="1478" xr:uid="{00000000-0005-0000-0000-0000CC050000}"/>
    <cellStyle name="Normal 46 13" xfId="1479" xr:uid="{00000000-0005-0000-0000-0000CD050000}"/>
    <cellStyle name="Normal 46 2" xfId="1480" xr:uid="{00000000-0005-0000-0000-0000CE050000}"/>
    <cellStyle name="Normal 46 3" xfId="1481" xr:uid="{00000000-0005-0000-0000-0000CF050000}"/>
    <cellStyle name="Normal 46 4" xfId="1482" xr:uid="{00000000-0005-0000-0000-0000D0050000}"/>
    <cellStyle name="Normal 46 5" xfId="1483" xr:uid="{00000000-0005-0000-0000-0000D1050000}"/>
    <cellStyle name="Normal 46 6" xfId="1484" xr:uid="{00000000-0005-0000-0000-0000D2050000}"/>
    <cellStyle name="Normal 46 7" xfId="1485" xr:uid="{00000000-0005-0000-0000-0000D3050000}"/>
    <cellStyle name="Normal 46 8" xfId="1486" xr:uid="{00000000-0005-0000-0000-0000D4050000}"/>
    <cellStyle name="Normal 46 9" xfId="1487" xr:uid="{00000000-0005-0000-0000-0000D5050000}"/>
    <cellStyle name="Normal 47" xfId="1488" xr:uid="{00000000-0005-0000-0000-0000D6050000}"/>
    <cellStyle name="Normal 47 10" xfId="1489" xr:uid="{00000000-0005-0000-0000-0000D7050000}"/>
    <cellStyle name="Normal 47 11" xfId="1490" xr:uid="{00000000-0005-0000-0000-0000D8050000}"/>
    <cellStyle name="Normal 47 12" xfId="1491" xr:uid="{00000000-0005-0000-0000-0000D9050000}"/>
    <cellStyle name="Normal 47 13" xfId="1492" xr:uid="{00000000-0005-0000-0000-0000DA050000}"/>
    <cellStyle name="Normal 47 14" xfId="1493" xr:uid="{00000000-0005-0000-0000-0000DB050000}"/>
    <cellStyle name="Normal 47 15" xfId="1494" xr:uid="{00000000-0005-0000-0000-0000DC050000}"/>
    <cellStyle name="Normal 47 16" xfId="1495" xr:uid="{00000000-0005-0000-0000-0000DD050000}"/>
    <cellStyle name="Normal 47 17" xfId="1496" xr:uid="{00000000-0005-0000-0000-0000DE050000}"/>
    <cellStyle name="Normal 47 18" xfId="1497" xr:uid="{00000000-0005-0000-0000-0000DF050000}"/>
    <cellStyle name="Normal 47 19" xfId="1498" xr:uid="{00000000-0005-0000-0000-0000E0050000}"/>
    <cellStyle name="Normal 47 2" xfId="1499" xr:uid="{00000000-0005-0000-0000-0000E1050000}"/>
    <cellStyle name="Normal 47 20" xfId="1500" xr:uid="{00000000-0005-0000-0000-0000E2050000}"/>
    <cellStyle name="Normal 47 21" xfId="1501" xr:uid="{00000000-0005-0000-0000-0000E3050000}"/>
    <cellStyle name="Normal 47 22" xfId="1502" xr:uid="{00000000-0005-0000-0000-0000E4050000}"/>
    <cellStyle name="Normal 47 23" xfId="1503" xr:uid="{00000000-0005-0000-0000-0000E5050000}"/>
    <cellStyle name="Normal 47 24" xfId="1504" xr:uid="{00000000-0005-0000-0000-0000E6050000}"/>
    <cellStyle name="Normal 47 25" xfId="1505" xr:uid="{00000000-0005-0000-0000-0000E7050000}"/>
    <cellStyle name="Normal 47 26" xfId="1506" xr:uid="{00000000-0005-0000-0000-0000E8050000}"/>
    <cellStyle name="Normal 47 27" xfId="1507" xr:uid="{00000000-0005-0000-0000-0000E9050000}"/>
    <cellStyle name="Normal 47 28" xfId="1508" xr:uid="{00000000-0005-0000-0000-0000EA050000}"/>
    <cellStyle name="Normal 47 29" xfId="1509" xr:uid="{00000000-0005-0000-0000-0000EB050000}"/>
    <cellStyle name="Normal 47 3" xfId="1510" xr:uid="{00000000-0005-0000-0000-0000EC050000}"/>
    <cellStyle name="Normal 47 30" xfId="1511" xr:uid="{00000000-0005-0000-0000-0000ED050000}"/>
    <cellStyle name="Normal 47 31" xfId="1512" xr:uid="{00000000-0005-0000-0000-0000EE050000}"/>
    <cellStyle name="Normal 47 32" xfId="1513" xr:uid="{00000000-0005-0000-0000-0000EF050000}"/>
    <cellStyle name="Normal 47 33" xfId="1514" xr:uid="{00000000-0005-0000-0000-0000F0050000}"/>
    <cellStyle name="Normal 47 34" xfId="1515" xr:uid="{00000000-0005-0000-0000-0000F1050000}"/>
    <cellStyle name="Normal 47 35" xfId="1516" xr:uid="{00000000-0005-0000-0000-0000F2050000}"/>
    <cellStyle name="Normal 47 36" xfId="1517" xr:uid="{00000000-0005-0000-0000-0000F3050000}"/>
    <cellStyle name="Normal 47 37" xfId="1518" xr:uid="{00000000-0005-0000-0000-0000F4050000}"/>
    <cellStyle name="Normal 47 38" xfId="1519" xr:uid="{00000000-0005-0000-0000-0000F5050000}"/>
    <cellStyle name="Normal 47 39" xfId="1520" xr:uid="{00000000-0005-0000-0000-0000F6050000}"/>
    <cellStyle name="Normal 47 4" xfId="1521" xr:uid="{00000000-0005-0000-0000-0000F7050000}"/>
    <cellStyle name="Normal 47 40" xfId="1522" xr:uid="{00000000-0005-0000-0000-0000F8050000}"/>
    <cellStyle name="Normal 47 41" xfId="1523" xr:uid="{00000000-0005-0000-0000-0000F9050000}"/>
    <cellStyle name="Normal 47 42" xfId="1524" xr:uid="{00000000-0005-0000-0000-0000FA050000}"/>
    <cellStyle name="Normal 47 43" xfId="1525" xr:uid="{00000000-0005-0000-0000-0000FB050000}"/>
    <cellStyle name="Normal 47 44" xfId="1526" xr:uid="{00000000-0005-0000-0000-0000FC050000}"/>
    <cellStyle name="Normal 47 45" xfId="1527" xr:uid="{00000000-0005-0000-0000-0000FD050000}"/>
    <cellStyle name="Normal 47 46" xfId="1528" xr:uid="{00000000-0005-0000-0000-0000FE050000}"/>
    <cellStyle name="Normal 47 47" xfId="1529" xr:uid="{00000000-0005-0000-0000-0000FF050000}"/>
    <cellStyle name="Normal 47 48" xfId="1530" xr:uid="{00000000-0005-0000-0000-000000060000}"/>
    <cellStyle name="Normal 47 49" xfId="1531" xr:uid="{00000000-0005-0000-0000-000001060000}"/>
    <cellStyle name="Normal 47 5" xfId="1532" xr:uid="{00000000-0005-0000-0000-000002060000}"/>
    <cellStyle name="Normal 47 50" xfId="1533" xr:uid="{00000000-0005-0000-0000-000003060000}"/>
    <cellStyle name="Normal 47 51" xfId="1534" xr:uid="{00000000-0005-0000-0000-000004060000}"/>
    <cellStyle name="Normal 47 52" xfId="1535" xr:uid="{00000000-0005-0000-0000-000005060000}"/>
    <cellStyle name="Normal 47 53" xfId="1536" xr:uid="{00000000-0005-0000-0000-000006060000}"/>
    <cellStyle name="Normal 47 54" xfId="1537" xr:uid="{00000000-0005-0000-0000-000007060000}"/>
    <cellStyle name="Normal 47 55" xfId="1538" xr:uid="{00000000-0005-0000-0000-000008060000}"/>
    <cellStyle name="Normal 47 56" xfId="1539" xr:uid="{00000000-0005-0000-0000-000009060000}"/>
    <cellStyle name="Normal 47 57" xfId="1540" xr:uid="{00000000-0005-0000-0000-00000A060000}"/>
    <cellStyle name="Normal 47 58" xfId="1541" xr:uid="{00000000-0005-0000-0000-00000B060000}"/>
    <cellStyle name="Normal 47 59" xfId="1542" xr:uid="{00000000-0005-0000-0000-00000C060000}"/>
    <cellStyle name="Normal 47 6" xfId="1543" xr:uid="{00000000-0005-0000-0000-00000D060000}"/>
    <cellStyle name="Normal 47 60" xfId="1544" xr:uid="{00000000-0005-0000-0000-00000E060000}"/>
    <cellStyle name="Normal 47 61" xfId="1545" xr:uid="{00000000-0005-0000-0000-00000F060000}"/>
    <cellStyle name="Normal 47 62" xfId="1546" xr:uid="{00000000-0005-0000-0000-000010060000}"/>
    <cellStyle name="Normal 47 63" xfId="1547" xr:uid="{00000000-0005-0000-0000-000011060000}"/>
    <cellStyle name="Normal 47 64" xfId="1548" xr:uid="{00000000-0005-0000-0000-000012060000}"/>
    <cellStyle name="Normal 47 65" xfId="1549" xr:uid="{00000000-0005-0000-0000-000013060000}"/>
    <cellStyle name="Normal 47 66" xfId="1550" xr:uid="{00000000-0005-0000-0000-000014060000}"/>
    <cellStyle name="Normal 47 67" xfId="1551" xr:uid="{00000000-0005-0000-0000-000015060000}"/>
    <cellStyle name="Normal 47 7" xfId="1552" xr:uid="{00000000-0005-0000-0000-000016060000}"/>
    <cellStyle name="Normal 47 8" xfId="1553" xr:uid="{00000000-0005-0000-0000-000017060000}"/>
    <cellStyle name="Normal 47 9" xfId="1554" xr:uid="{00000000-0005-0000-0000-000018060000}"/>
    <cellStyle name="Normal 49" xfId="1555" xr:uid="{00000000-0005-0000-0000-000019060000}"/>
    <cellStyle name="Normal 49 10" xfId="1556" xr:uid="{00000000-0005-0000-0000-00001A060000}"/>
    <cellStyle name="Normal 49 11" xfId="1557" xr:uid="{00000000-0005-0000-0000-00001B060000}"/>
    <cellStyle name="Normal 49 12" xfId="1558" xr:uid="{00000000-0005-0000-0000-00001C060000}"/>
    <cellStyle name="Normal 49 13" xfId="1559" xr:uid="{00000000-0005-0000-0000-00001D060000}"/>
    <cellStyle name="Normal 49 14" xfId="1560" xr:uid="{00000000-0005-0000-0000-00001E060000}"/>
    <cellStyle name="Normal 49 15" xfId="1561" xr:uid="{00000000-0005-0000-0000-00001F060000}"/>
    <cellStyle name="Normal 49 16" xfId="1562" xr:uid="{00000000-0005-0000-0000-000020060000}"/>
    <cellStyle name="Normal 49 17" xfId="1563" xr:uid="{00000000-0005-0000-0000-000021060000}"/>
    <cellStyle name="Normal 49 18" xfId="1564" xr:uid="{00000000-0005-0000-0000-000022060000}"/>
    <cellStyle name="Normal 49 19" xfId="1565" xr:uid="{00000000-0005-0000-0000-000023060000}"/>
    <cellStyle name="Normal 49 2" xfId="1566" xr:uid="{00000000-0005-0000-0000-000024060000}"/>
    <cellStyle name="Normal 49 20" xfId="1567" xr:uid="{00000000-0005-0000-0000-000025060000}"/>
    <cellStyle name="Normal 49 21" xfId="1568" xr:uid="{00000000-0005-0000-0000-000026060000}"/>
    <cellStyle name="Normal 49 22" xfId="1569" xr:uid="{00000000-0005-0000-0000-000027060000}"/>
    <cellStyle name="Normal 49 23" xfId="1570" xr:uid="{00000000-0005-0000-0000-000028060000}"/>
    <cellStyle name="Normal 49 24" xfId="1571" xr:uid="{00000000-0005-0000-0000-000029060000}"/>
    <cellStyle name="Normal 49 25" xfId="1572" xr:uid="{00000000-0005-0000-0000-00002A060000}"/>
    <cellStyle name="Normal 49 26" xfId="1573" xr:uid="{00000000-0005-0000-0000-00002B060000}"/>
    <cellStyle name="Normal 49 27" xfId="1574" xr:uid="{00000000-0005-0000-0000-00002C060000}"/>
    <cellStyle name="Normal 49 28" xfId="1575" xr:uid="{00000000-0005-0000-0000-00002D060000}"/>
    <cellStyle name="Normal 49 29" xfId="1576" xr:uid="{00000000-0005-0000-0000-00002E060000}"/>
    <cellStyle name="Normal 49 3" xfId="1577" xr:uid="{00000000-0005-0000-0000-00002F060000}"/>
    <cellStyle name="Normal 49 30" xfId="1578" xr:uid="{00000000-0005-0000-0000-000030060000}"/>
    <cellStyle name="Normal 49 31" xfId="1579" xr:uid="{00000000-0005-0000-0000-000031060000}"/>
    <cellStyle name="Normal 49 32" xfId="1580" xr:uid="{00000000-0005-0000-0000-000032060000}"/>
    <cellStyle name="Normal 49 33" xfId="1581" xr:uid="{00000000-0005-0000-0000-000033060000}"/>
    <cellStyle name="Normal 49 34" xfId="1582" xr:uid="{00000000-0005-0000-0000-000034060000}"/>
    <cellStyle name="Normal 49 35" xfId="1583" xr:uid="{00000000-0005-0000-0000-000035060000}"/>
    <cellStyle name="Normal 49 36" xfId="1584" xr:uid="{00000000-0005-0000-0000-000036060000}"/>
    <cellStyle name="Normal 49 37" xfId="1585" xr:uid="{00000000-0005-0000-0000-000037060000}"/>
    <cellStyle name="Normal 49 38" xfId="1586" xr:uid="{00000000-0005-0000-0000-000038060000}"/>
    <cellStyle name="Normal 49 39" xfId="1587" xr:uid="{00000000-0005-0000-0000-000039060000}"/>
    <cellStyle name="Normal 49 4" xfId="1588" xr:uid="{00000000-0005-0000-0000-00003A060000}"/>
    <cellStyle name="Normal 49 40" xfId="1589" xr:uid="{00000000-0005-0000-0000-00003B060000}"/>
    <cellStyle name="Normal 49 41" xfId="1590" xr:uid="{00000000-0005-0000-0000-00003C060000}"/>
    <cellStyle name="Normal 49 42" xfId="1591" xr:uid="{00000000-0005-0000-0000-00003D060000}"/>
    <cellStyle name="Normal 49 43" xfId="1592" xr:uid="{00000000-0005-0000-0000-00003E060000}"/>
    <cellStyle name="Normal 49 44" xfId="1593" xr:uid="{00000000-0005-0000-0000-00003F060000}"/>
    <cellStyle name="Normal 49 45" xfId="1594" xr:uid="{00000000-0005-0000-0000-000040060000}"/>
    <cellStyle name="Normal 49 46" xfId="1595" xr:uid="{00000000-0005-0000-0000-000041060000}"/>
    <cellStyle name="Normal 49 47" xfId="1596" xr:uid="{00000000-0005-0000-0000-000042060000}"/>
    <cellStyle name="Normal 49 48" xfId="1597" xr:uid="{00000000-0005-0000-0000-000043060000}"/>
    <cellStyle name="Normal 49 49" xfId="1598" xr:uid="{00000000-0005-0000-0000-000044060000}"/>
    <cellStyle name="Normal 49 5" xfId="1599" xr:uid="{00000000-0005-0000-0000-000045060000}"/>
    <cellStyle name="Normal 49 50" xfId="1600" xr:uid="{00000000-0005-0000-0000-000046060000}"/>
    <cellStyle name="Normal 49 51" xfId="1601" xr:uid="{00000000-0005-0000-0000-000047060000}"/>
    <cellStyle name="Normal 49 52" xfId="1602" xr:uid="{00000000-0005-0000-0000-000048060000}"/>
    <cellStyle name="Normal 49 53" xfId="1603" xr:uid="{00000000-0005-0000-0000-000049060000}"/>
    <cellStyle name="Normal 49 54" xfId="1604" xr:uid="{00000000-0005-0000-0000-00004A060000}"/>
    <cellStyle name="Normal 49 55" xfId="1605" xr:uid="{00000000-0005-0000-0000-00004B060000}"/>
    <cellStyle name="Normal 49 56" xfId="1606" xr:uid="{00000000-0005-0000-0000-00004C060000}"/>
    <cellStyle name="Normal 49 57" xfId="1607" xr:uid="{00000000-0005-0000-0000-00004D060000}"/>
    <cellStyle name="Normal 49 58" xfId="1608" xr:uid="{00000000-0005-0000-0000-00004E060000}"/>
    <cellStyle name="Normal 49 59" xfId="1609" xr:uid="{00000000-0005-0000-0000-00004F060000}"/>
    <cellStyle name="Normal 49 6" xfId="1610" xr:uid="{00000000-0005-0000-0000-000050060000}"/>
    <cellStyle name="Normal 49 60" xfId="1611" xr:uid="{00000000-0005-0000-0000-000051060000}"/>
    <cellStyle name="Normal 49 61" xfId="1612" xr:uid="{00000000-0005-0000-0000-000052060000}"/>
    <cellStyle name="Normal 49 62" xfId="1613" xr:uid="{00000000-0005-0000-0000-000053060000}"/>
    <cellStyle name="Normal 49 63" xfId="1614" xr:uid="{00000000-0005-0000-0000-000054060000}"/>
    <cellStyle name="Normal 49 64" xfId="1615" xr:uid="{00000000-0005-0000-0000-000055060000}"/>
    <cellStyle name="Normal 49 65" xfId="1616" xr:uid="{00000000-0005-0000-0000-000056060000}"/>
    <cellStyle name="Normal 49 66" xfId="1617" xr:uid="{00000000-0005-0000-0000-000057060000}"/>
    <cellStyle name="Normal 49 67" xfId="1618" xr:uid="{00000000-0005-0000-0000-000058060000}"/>
    <cellStyle name="Normal 49 7" xfId="1619" xr:uid="{00000000-0005-0000-0000-000059060000}"/>
    <cellStyle name="Normal 49 8" xfId="1620" xr:uid="{00000000-0005-0000-0000-00005A060000}"/>
    <cellStyle name="Normal 49 9" xfId="1621" xr:uid="{00000000-0005-0000-0000-00005B060000}"/>
    <cellStyle name="Normal 5" xfId="1622" xr:uid="{00000000-0005-0000-0000-00005C060000}"/>
    <cellStyle name="Normal 51" xfId="1623" xr:uid="{00000000-0005-0000-0000-00005D060000}"/>
    <cellStyle name="Normal 51 10" xfId="1624" xr:uid="{00000000-0005-0000-0000-00005E060000}"/>
    <cellStyle name="Normal 51 11" xfId="1625" xr:uid="{00000000-0005-0000-0000-00005F060000}"/>
    <cellStyle name="Normal 51 12" xfId="1626" xr:uid="{00000000-0005-0000-0000-000060060000}"/>
    <cellStyle name="Normal 51 13" xfId="1627" xr:uid="{00000000-0005-0000-0000-000061060000}"/>
    <cellStyle name="Normal 51 14" xfId="1628" xr:uid="{00000000-0005-0000-0000-000062060000}"/>
    <cellStyle name="Normal 51 15" xfId="1629" xr:uid="{00000000-0005-0000-0000-000063060000}"/>
    <cellStyle name="Normal 51 16" xfId="1630" xr:uid="{00000000-0005-0000-0000-000064060000}"/>
    <cellStyle name="Normal 51 17" xfId="1631" xr:uid="{00000000-0005-0000-0000-000065060000}"/>
    <cellStyle name="Normal 51 18" xfId="1632" xr:uid="{00000000-0005-0000-0000-000066060000}"/>
    <cellStyle name="Normal 51 19" xfId="1633" xr:uid="{00000000-0005-0000-0000-000067060000}"/>
    <cellStyle name="Normal 51 2" xfId="1634" xr:uid="{00000000-0005-0000-0000-000068060000}"/>
    <cellStyle name="Normal 51 20" xfId="1635" xr:uid="{00000000-0005-0000-0000-000069060000}"/>
    <cellStyle name="Normal 51 21" xfId="1636" xr:uid="{00000000-0005-0000-0000-00006A060000}"/>
    <cellStyle name="Normal 51 22" xfId="1637" xr:uid="{00000000-0005-0000-0000-00006B060000}"/>
    <cellStyle name="Normal 51 23" xfId="1638" xr:uid="{00000000-0005-0000-0000-00006C060000}"/>
    <cellStyle name="Normal 51 24" xfId="1639" xr:uid="{00000000-0005-0000-0000-00006D060000}"/>
    <cellStyle name="Normal 51 25" xfId="1640" xr:uid="{00000000-0005-0000-0000-00006E060000}"/>
    <cellStyle name="Normal 51 26" xfId="1641" xr:uid="{00000000-0005-0000-0000-00006F060000}"/>
    <cellStyle name="Normal 51 27" xfId="1642" xr:uid="{00000000-0005-0000-0000-000070060000}"/>
    <cellStyle name="Normal 51 28" xfId="1643" xr:uid="{00000000-0005-0000-0000-000071060000}"/>
    <cellStyle name="Normal 51 29" xfId="1644" xr:uid="{00000000-0005-0000-0000-000072060000}"/>
    <cellStyle name="Normal 51 3" xfId="1645" xr:uid="{00000000-0005-0000-0000-000073060000}"/>
    <cellStyle name="Normal 51 30" xfId="1646" xr:uid="{00000000-0005-0000-0000-000074060000}"/>
    <cellStyle name="Normal 51 31" xfId="1647" xr:uid="{00000000-0005-0000-0000-000075060000}"/>
    <cellStyle name="Normal 51 32" xfId="1648" xr:uid="{00000000-0005-0000-0000-000076060000}"/>
    <cellStyle name="Normal 51 33" xfId="1649" xr:uid="{00000000-0005-0000-0000-000077060000}"/>
    <cellStyle name="Normal 51 34" xfId="1650" xr:uid="{00000000-0005-0000-0000-000078060000}"/>
    <cellStyle name="Normal 51 35" xfId="1651" xr:uid="{00000000-0005-0000-0000-000079060000}"/>
    <cellStyle name="Normal 51 36" xfId="1652" xr:uid="{00000000-0005-0000-0000-00007A060000}"/>
    <cellStyle name="Normal 51 37" xfId="1653" xr:uid="{00000000-0005-0000-0000-00007B060000}"/>
    <cellStyle name="Normal 51 38" xfId="1654" xr:uid="{00000000-0005-0000-0000-00007C060000}"/>
    <cellStyle name="Normal 51 39" xfId="1655" xr:uid="{00000000-0005-0000-0000-00007D060000}"/>
    <cellStyle name="Normal 51 4" xfId="1656" xr:uid="{00000000-0005-0000-0000-00007E060000}"/>
    <cellStyle name="Normal 51 40" xfId="1657" xr:uid="{00000000-0005-0000-0000-00007F060000}"/>
    <cellStyle name="Normal 51 41" xfId="1658" xr:uid="{00000000-0005-0000-0000-000080060000}"/>
    <cellStyle name="Normal 51 42" xfId="1659" xr:uid="{00000000-0005-0000-0000-000081060000}"/>
    <cellStyle name="Normal 51 43" xfId="1660" xr:uid="{00000000-0005-0000-0000-000082060000}"/>
    <cellStyle name="Normal 51 44" xfId="1661" xr:uid="{00000000-0005-0000-0000-000083060000}"/>
    <cellStyle name="Normal 51 45" xfId="1662" xr:uid="{00000000-0005-0000-0000-000084060000}"/>
    <cellStyle name="Normal 51 46" xfId="1663" xr:uid="{00000000-0005-0000-0000-000085060000}"/>
    <cellStyle name="Normal 51 47" xfId="1664" xr:uid="{00000000-0005-0000-0000-000086060000}"/>
    <cellStyle name="Normal 51 48" xfId="1665" xr:uid="{00000000-0005-0000-0000-000087060000}"/>
    <cellStyle name="Normal 51 49" xfId="1666" xr:uid="{00000000-0005-0000-0000-000088060000}"/>
    <cellStyle name="Normal 51 5" xfId="1667" xr:uid="{00000000-0005-0000-0000-000089060000}"/>
    <cellStyle name="Normal 51 50" xfId="1668" xr:uid="{00000000-0005-0000-0000-00008A060000}"/>
    <cellStyle name="Normal 51 51" xfId="1669" xr:uid="{00000000-0005-0000-0000-00008B060000}"/>
    <cellStyle name="Normal 51 52" xfId="1670" xr:uid="{00000000-0005-0000-0000-00008C060000}"/>
    <cellStyle name="Normal 51 53" xfId="1671" xr:uid="{00000000-0005-0000-0000-00008D060000}"/>
    <cellStyle name="Normal 51 54" xfId="1672" xr:uid="{00000000-0005-0000-0000-00008E060000}"/>
    <cellStyle name="Normal 51 55" xfId="1673" xr:uid="{00000000-0005-0000-0000-00008F060000}"/>
    <cellStyle name="Normal 51 56" xfId="1674" xr:uid="{00000000-0005-0000-0000-000090060000}"/>
    <cellStyle name="Normal 51 57" xfId="1675" xr:uid="{00000000-0005-0000-0000-000091060000}"/>
    <cellStyle name="Normal 51 58" xfId="1676" xr:uid="{00000000-0005-0000-0000-000092060000}"/>
    <cellStyle name="Normal 51 59" xfId="1677" xr:uid="{00000000-0005-0000-0000-000093060000}"/>
    <cellStyle name="Normal 51 6" xfId="1678" xr:uid="{00000000-0005-0000-0000-000094060000}"/>
    <cellStyle name="Normal 51 60" xfId="1679" xr:uid="{00000000-0005-0000-0000-000095060000}"/>
    <cellStyle name="Normal 51 61" xfId="1680" xr:uid="{00000000-0005-0000-0000-000096060000}"/>
    <cellStyle name="Normal 51 62" xfId="1681" xr:uid="{00000000-0005-0000-0000-000097060000}"/>
    <cellStyle name="Normal 51 63" xfId="1682" xr:uid="{00000000-0005-0000-0000-000098060000}"/>
    <cellStyle name="Normal 51 64" xfId="1683" xr:uid="{00000000-0005-0000-0000-000099060000}"/>
    <cellStyle name="Normal 51 65" xfId="1684" xr:uid="{00000000-0005-0000-0000-00009A060000}"/>
    <cellStyle name="Normal 51 66" xfId="1685" xr:uid="{00000000-0005-0000-0000-00009B060000}"/>
    <cellStyle name="Normal 51 67" xfId="1686" xr:uid="{00000000-0005-0000-0000-00009C060000}"/>
    <cellStyle name="Normal 51 7" xfId="1687" xr:uid="{00000000-0005-0000-0000-00009D060000}"/>
    <cellStyle name="Normal 51 8" xfId="1688" xr:uid="{00000000-0005-0000-0000-00009E060000}"/>
    <cellStyle name="Normal 51 9" xfId="1689" xr:uid="{00000000-0005-0000-0000-00009F060000}"/>
    <cellStyle name="Normal 53" xfId="1690" xr:uid="{00000000-0005-0000-0000-0000A0060000}"/>
    <cellStyle name="Normal 53 10" xfId="1691" xr:uid="{00000000-0005-0000-0000-0000A1060000}"/>
    <cellStyle name="Normal 53 11" xfId="1692" xr:uid="{00000000-0005-0000-0000-0000A2060000}"/>
    <cellStyle name="Normal 53 12" xfId="1693" xr:uid="{00000000-0005-0000-0000-0000A3060000}"/>
    <cellStyle name="Normal 53 13" xfId="1694" xr:uid="{00000000-0005-0000-0000-0000A4060000}"/>
    <cellStyle name="Normal 53 14" xfId="1695" xr:uid="{00000000-0005-0000-0000-0000A5060000}"/>
    <cellStyle name="Normal 53 15" xfId="1696" xr:uid="{00000000-0005-0000-0000-0000A6060000}"/>
    <cellStyle name="Normal 53 16" xfId="1697" xr:uid="{00000000-0005-0000-0000-0000A7060000}"/>
    <cellStyle name="Normal 53 17" xfId="1698" xr:uid="{00000000-0005-0000-0000-0000A8060000}"/>
    <cellStyle name="Normal 53 18" xfId="1699" xr:uid="{00000000-0005-0000-0000-0000A9060000}"/>
    <cellStyle name="Normal 53 19" xfId="1700" xr:uid="{00000000-0005-0000-0000-0000AA060000}"/>
    <cellStyle name="Normal 53 2" xfId="1701" xr:uid="{00000000-0005-0000-0000-0000AB060000}"/>
    <cellStyle name="Normal 53 20" xfId="1702" xr:uid="{00000000-0005-0000-0000-0000AC060000}"/>
    <cellStyle name="Normal 53 21" xfId="1703" xr:uid="{00000000-0005-0000-0000-0000AD060000}"/>
    <cellStyle name="Normal 53 22" xfId="1704" xr:uid="{00000000-0005-0000-0000-0000AE060000}"/>
    <cellStyle name="Normal 53 23" xfId="1705" xr:uid="{00000000-0005-0000-0000-0000AF060000}"/>
    <cellStyle name="Normal 53 24" xfId="1706" xr:uid="{00000000-0005-0000-0000-0000B0060000}"/>
    <cellStyle name="Normal 53 25" xfId="1707" xr:uid="{00000000-0005-0000-0000-0000B1060000}"/>
    <cellStyle name="Normal 53 26" xfId="1708" xr:uid="{00000000-0005-0000-0000-0000B2060000}"/>
    <cellStyle name="Normal 53 27" xfId="1709" xr:uid="{00000000-0005-0000-0000-0000B3060000}"/>
    <cellStyle name="Normal 53 28" xfId="1710" xr:uid="{00000000-0005-0000-0000-0000B4060000}"/>
    <cellStyle name="Normal 53 29" xfId="1711" xr:uid="{00000000-0005-0000-0000-0000B5060000}"/>
    <cellStyle name="Normal 53 3" xfId="1712" xr:uid="{00000000-0005-0000-0000-0000B6060000}"/>
    <cellStyle name="Normal 53 30" xfId="1713" xr:uid="{00000000-0005-0000-0000-0000B7060000}"/>
    <cellStyle name="Normal 53 31" xfId="1714" xr:uid="{00000000-0005-0000-0000-0000B8060000}"/>
    <cellStyle name="Normal 53 32" xfId="1715" xr:uid="{00000000-0005-0000-0000-0000B9060000}"/>
    <cellStyle name="Normal 53 33" xfId="1716" xr:uid="{00000000-0005-0000-0000-0000BA060000}"/>
    <cellStyle name="Normal 53 34" xfId="1717" xr:uid="{00000000-0005-0000-0000-0000BB060000}"/>
    <cellStyle name="Normal 53 35" xfId="1718" xr:uid="{00000000-0005-0000-0000-0000BC060000}"/>
    <cellStyle name="Normal 53 36" xfId="1719" xr:uid="{00000000-0005-0000-0000-0000BD060000}"/>
    <cellStyle name="Normal 53 37" xfId="1720" xr:uid="{00000000-0005-0000-0000-0000BE060000}"/>
    <cellStyle name="Normal 53 38" xfId="1721" xr:uid="{00000000-0005-0000-0000-0000BF060000}"/>
    <cellStyle name="Normal 53 39" xfId="1722" xr:uid="{00000000-0005-0000-0000-0000C0060000}"/>
    <cellStyle name="Normal 53 4" xfId="1723" xr:uid="{00000000-0005-0000-0000-0000C1060000}"/>
    <cellStyle name="Normal 53 40" xfId="1724" xr:uid="{00000000-0005-0000-0000-0000C2060000}"/>
    <cellStyle name="Normal 53 41" xfId="1725" xr:uid="{00000000-0005-0000-0000-0000C3060000}"/>
    <cellStyle name="Normal 53 42" xfId="1726" xr:uid="{00000000-0005-0000-0000-0000C4060000}"/>
    <cellStyle name="Normal 53 43" xfId="1727" xr:uid="{00000000-0005-0000-0000-0000C5060000}"/>
    <cellStyle name="Normal 53 44" xfId="1728" xr:uid="{00000000-0005-0000-0000-0000C6060000}"/>
    <cellStyle name="Normal 53 45" xfId="1729" xr:uid="{00000000-0005-0000-0000-0000C7060000}"/>
    <cellStyle name="Normal 53 46" xfId="1730" xr:uid="{00000000-0005-0000-0000-0000C8060000}"/>
    <cellStyle name="Normal 53 47" xfId="1731" xr:uid="{00000000-0005-0000-0000-0000C9060000}"/>
    <cellStyle name="Normal 53 48" xfId="1732" xr:uid="{00000000-0005-0000-0000-0000CA060000}"/>
    <cellStyle name="Normal 53 49" xfId="1733" xr:uid="{00000000-0005-0000-0000-0000CB060000}"/>
    <cellStyle name="Normal 53 5" xfId="1734" xr:uid="{00000000-0005-0000-0000-0000CC060000}"/>
    <cellStyle name="Normal 53 50" xfId="1735" xr:uid="{00000000-0005-0000-0000-0000CD060000}"/>
    <cellStyle name="Normal 53 51" xfId="1736" xr:uid="{00000000-0005-0000-0000-0000CE060000}"/>
    <cellStyle name="Normal 53 52" xfId="1737" xr:uid="{00000000-0005-0000-0000-0000CF060000}"/>
    <cellStyle name="Normal 53 53" xfId="1738" xr:uid="{00000000-0005-0000-0000-0000D0060000}"/>
    <cellStyle name="Normal 53 54" xfId="1739" xr:uid="{00000000-0005-0000-0000-0000D1060000}"/>
    <cellStyle name="Normal 53 55" xfId="1740" xr:uid="{00000000-0005-0000-0000-0000D2060000}"/>
    <cellStyle name="Normal 53 56" xfId="1741" xr:uid="{00000000-0005-0000-0000-0000D3060000}"/>
    <cellStyle name="Normal 53 57" xfId="1742" xr:uid="{00000000-0005-0000-0000-0000D4060000}"/>
    <cellStyle name="Normal 53 58" xfId="1743" xr:uid="{00000000-0005-0000-0000-0000D5060000}"/>
    <cellStyle name="Normal 53 59" xfId="1744" xr:uid="{00000000-0005-0000-0000-0000D6060000}"/>
    <cellStyle name="Normal 53 6" xfId="1745" xr:uid="{00000000-0005-0000-0000-0000D7060000}"/>
    <cellStyle name="Normal 53 60" xfId="1746" xr:uid="{00000000-0005-0000-0000-0000D8060000}"/>
    <cellStyle name="Normal 53 61" xfId="1747" xr:uid="{00000000-0005-0000-0000-0000D9060000}"/>
    <cellStyle name="Normal 53 62" xfId="1748" xr:uid="{00000000-0005-0000-0000-0000DA060000}"/>
    <cellStyle name="Normal 53 63" xfId="1749" xr:uid="{00000000-0005-0000-0000-0000DB060000}"/>
    <cellStyle name="Normal 53 64" xfId="1750" xr:uid="{00000000-0005-0000-0000-0000DC060000}"/>
    <cellStyle name="Normal 53 65" xfId="1751" xr:uid="{00000000-0005-0000-0000-0000DD060000}"/>
    <cellStyle name="Normal 53 66" xfId="1752" xr:uid="{00000000-0005-0000-0000-0000DE060000}"/>
    <cellStyle name="Normal 53 67" xfId="1753" xr:uid="{00000000-0005-0000-0000-0000DF060000}"/>
    <cellStyle name="Normal 53 7" xfId="1754" xr:uid="{00000000-0005-0000-0000-0000E0060000}"/>
    <cellStyle name="Normal 53 8" xfId="1755" xr:uid="{00000000-0005-0000-0000-0000E1060000}"/>
    <cellStyle name="Normal 53 9" xfId="1756" xr:uid="{00000000-0005-0000-0000-0000E2060000}"/>
    <cellStyle name="Normal 55" xfId="1757" xr:uid="{00000000-0005-0000-0000-0000E3060000}"/>
    <cellStyle name="Normal 55 10" xfId="1758" xr:uid="{00000000-0005-0000-0000-0000E4060000}"/>
    <cellStyle name="Normal 55 11" xfId="1759" xr:uid="{00000000-0005-0000-0000-0000E5060000}"/>
    <cellStyle name="Normal 55 12" xfId="1760" xr:uid="{00000000-0005-0000-0000-0000E6060000}"/>
    <cellStyle name="Normal 55 13" xfId="1761" xr:uid="{00000000-0005-0000-0000-0000E7060000}"/>
    <cellStyle name="Normal 55 14" xfId="1762" xr:uid="{00000000-0005-0000-0000-0000E8060000}"/>
    <cellStyle name="Normal 55 15" xfId="1763" xr:uid="{00000000-0005-0000-0000-0000E9060000}"/>
    <cellStyle name="Normal 55 16" xfId="1764" xr:uid="{00000000-0005-0000-0000-0000EA060000}"/>
    <cellStyle name="Normal 55 17" xfId="1765" xr:uid="{00000000-0005-0000-0000-0000EB060000}"/>
    <cellStyle name="Normal 55 18" xfId="1766" xr:uid="{00000000-0005-0000-0000-0000EC060000}"/>
    <cellStyle name="Normal 55 19" xfId="1767" xr:uid="{00000000-0005-0000-0000-0000ED060000}"/>
    <cellStyle name="Normal 55 2" xfId="1768" xr:uid="{00000000-0005-0000-0000-0000EE060000}"/>
    <cellStyle name="Normal 55 20" xfId="1769" xr:uid="{00000000-0005-0000-0000-0000EF060000}"/>
    <cellStyle name="Normal 55 21" xfId="1770" xr:uid="{00000000-0005-0000-0000-0000F0060000}"/>
    <cellStyle name="Normal 55 22" xfId="1771" xr:uid="{00000000-0005-0000-0000-0000F1060000}"/>
    <cellStyle name="Normal 55 23" xfId="1772" xr:uid="{00000000-0005-0000-0000-0000F2060000}"/>
    <cellStyle name="Normal 55 24" xfId="1773" xr:uid="{00000000-0005-0000-0000-0000F3060000}"/>
    <cellStyle name="Normal 55 25" xfId="1774" xr:uid="{00000000-0005-0000-0000-0000F4060000}"/>
    <cellStyle name="Normal 55 26" xfId="1775" xr:uid="{00000000-0005-0000-0000-0000F5060000}"/>
    <cellStyle name="Normal 55 27" xfId="1776" xr:uid="{00000000-0005-0000-0000-0000F6060000}"/>
    <cellStyle name="Normal 55 28" xfId="1777" xr:uid="{00000000-0005-0000-0000-0000F7060000}"/>
    <cellStyle name="Normal 55 29" xfId="1778" xr:uid="{00000000-0005-0000-0000-0000F8060000}"/>
    <cellStyle name="Normal 55 3" xfId="1779" xr:uid="{00000000-0005-0000-0000-0000F9060000}"/>
    <cellStyle name="Normal 55 30" xfId="1780" xr:uid="{00000000-0005-0000-0000-0000FA060000}"/>
    <cellStyle name="Normal 55 31" xfId="1781" xr:uid="{00000000-0005-0000-0000-0000FB060000}"/>
    <cellStyle name="Normal 55 32" xfId="1782" xr:uid="{00000000-0005-0000-0000-0000FC060000}"/>
    <cellStyle name="Normal 55 33" xfId="1783" xr:uid="{00000000-0005-0000-0000-0000FD060000}"/>
    <cellStyle name="Normal 55 34" xfId="1784" xr:uid="{00000000-0005-0000-0000-0000FE060000}"/>
    <cellStyle name="Normal 55 35" xfId="1785" xr:uid="{00000000-0005-0000-0000-0000FF060000}"/>
    <cellStyle name="Normal 55 36" xfId="1786" xr:uid="{00000000-0005-0000-0000-000000070000}"/>
    <cellStyle name="Normal 55 37" xfId="1787" xr:uid="{00000000-0005-0000-0000-000001070000}"/>
    <cellStyle name="Normal 55 38" xfId="1788" xr:uid="{00000000-0005-0000-0000-000002070000}"/>
    <cellStyle name="Normal 55 39" xfId="1789" xr:uid="{00000000-0005-0000-0000-000003070000}"/>
    <cellStyle name="Normal 55 4" xfId="1790" xr:uid="{00000000-0005-0000-0000-000004070000}"/>
    <cellStyle name="Normal 55 40" xfId="1791" xr:uid="{00000000-0005-0000-0000-000005070000}"/>
    <cellStyle name="Normal 55 41" xfId="1792" xr:uid="{00000000-0005-0000-0000-000006070000}"/>
    <cellStyle name="Normal 55 42" xfId="1793" xr:uid="{00000000-0005-0000-0000-000007070000}"/>
    <cellStyle name="Normal 55 43" xfId="1794" xr:uid="{00000000-0005-0000-0000-000008070000}"/>
    <cellStyle name="Normal 55 44" xfId="1795" xr:uid="{00000000-0005-0000-0000-000009070000}"/>
    <cellStyle name="Normal 55 45" xfId="1796" xr:uid="{00000000-0005-0000-0000-00000A070000}"/>
    <cellStyle name="Normal 55 46" xfId="1797" xr:uid="{00000000-0005-0000-0000-00000B070000}"/>
    <cellStyle name="Normal 55 47" xfId="1798" xr:uid="{00000000-0005-0000-0000-00000C070000}"/>
    <cellStyle name="Normal 55 48" xfId="1799" xr:uid="{00000000-0005-0000-0000-00000D070000}"/>
    <cellStyle name="Normal 55 49" xfId="1800" xr:uid="{00000000-0005-0000-0000-00000E070000}"/>
    <cellStyle name="Normal 55 5" xfId="1801" xr:uid="{00000000-0005-0000-0000-00000F070000}"/>
    <cellStyle name="Normal 55 50" xfId="1802" xr:uid="{00000000-0005-0000-0000-000010070000}"/>
    <cellStyle name="Normal 55 51" xfId="1803" xr:uid="{00000000-0005-0000-0000-000011070000}"/>
    <cellStyle name="Normal 55 52" xfId="1804" xr:uid="{00000000-0005-0000-0000-000012070000}"/>
    <cellStyle name="Normal 55 53" xfId="1805" xr:uid="{00000000-0005-0000-0000-000013070000}"/>
    <cellStyle name="Normal 55 54" xfId="1806" xr:uid="{00000000-0005-0000-0000-000014070000}"/>
    <cellStyle name="Normal 55 55" xfId="1807" xr:uid="{00000000-0005-0000-0000-000015070000}"/>
    <cellStyle name="Normal 55 56" xfId="1808" xr:uid="{00000000-0005-0000-0000-000016070000}"/>
    <cellStyle name="Normal 55 57" xfId="1809" xr:uid="{00000000-0005-0000-0000-000017070000}"/>
    <cellStyle name="Normal 55 58" xfId="1810" xr:uid="{00000000-0005-0000-0000-000018070000}"/>
    <cellStyle name="Normal 55 59" xfId="1811" xr:uid="{00000000-0005-0000-0000-000019070000}"/>
    <cellStyle name="Normal 55 6" xfId="1812" xr:uid="{00000000-0005-0000-0000-00001A070000}"/>
    <cellStyle name="Normal 55 60" xfId="1813" xr:uid="{00000000-0005-0000-0000-00001B070000}"/>
    <cellStyle name="Normal 55 61" xfId="1814" xr:uid="{00000000-0005-0000-0000-00001C070000}"/>
    <cellStyle name="Normal 55 62" xfId="1815" xr:uid="{00000000-0005-0000-0000-00001D070000}"/>
    <cellStyle name="Normal 55 63" xfId="1816" xr:uid="{00000000-0005-0000-0000-00001E070000}"/>
    <cellStyle name="Normal 55 64" xfId="1817" xr:uid="{00000000-0005-0000-0000-00001F070000}"/>
    <cellStyle name="Normal 55 65" xfId="1818" xr:uid="{00000000-0005-0000-0000-000020070000}"/>
    <cellStyle name="Normal 55 66" xfId="1819" xr:uid="{00000000-0005-0000-0000-000021070000}"/>
    <cellStyle name="Normal 55 67" xfId="1820" xr:uid="{00000000-0005-0000-0000-000022070000}"/>
    <cellStyle name="Normal 55 7" xfId="1821" xr:uid="{00000000-0005-0000-0000-000023070000}"/>
    <cellStyle name="Normal 55 8" xfId="1822" xr:uid="{00000000-0005-0000-0000-000024070000}"/>
    <cellStyle name="Normal 55 9" xfId="1823" xr:uid="{00000000-0005-0000-0000-000025070000}"/>
    <cellStyle name="Normal 57" xfId="1824" xr:uid="{00000000-0005-0000-0000-000026070000}"/>
    <cellStyle name="Normal 57 10" xfId="1825" xr:uid="{00000000-0005-0000-0000-000027070000}"/>
    <cellStyle name="Normal 57 11" xfId="1826" xr:uid="{00000000-0005-0000-0000-000028070000}"/>
    <cellStyle name="Normal 57 12" xfId="1827" xr:uid="{00000000-0005-0000-0000-000029070000}"/>
    <cellStyle name="Normal 57 13" xfId="1828" xr:uid="{00000000-0005-0000-0000-00002A070000}"/>
    <cellStyle name="Normal 57 14" xfId="1829" xr:uid="{00000000-0005-0000-0000-00002B070000}"/>
    <cellStyle name="Normal 57 15" xfId="1830" xr:uid="{00000000-0005-0000-0000-00002C070000}"/>
    <cellStyle name="Normal 57 16" xfId="1831" xr:uid="{00000000-0005-0000-0000-00002D070000}"/>
    <cellStyle name="Normal 57 17" xfId="1832" xr:uid="{00000000-0005-0000-0000-00002E070000}"/>
    <cellStyle name="Normal 57 18" xfId="1833" xr:uid="{00000000-0005-0000-0000-00002F070000}"/>
    <cellStyle name="Normal 57 19" xfId="1834" xr:uid="{00000000-0005-0000-0000-000030070000}"/>
    <cellStyle name="Normal 57 2" xfId="1835" xr:uid="{00000000-0005-0000-0000-000031070000}"/>
    <cellStyle name="Normal 57 20" xfId="1836" xr:uid="{00000000-0005-0000-0000-000032070000}"/>
    <cellStyle name="Normal 57 21" xfId="1837" xr:uid="{00000000-0005-0000-0000-000033070000}"/>
    <cellStyle name="Normal 57 22" xfId="1838" xr:uid="{00000000-0005-0000-0000-000034070000}"/>
    <cellStyle name="Normal 57 23" xfId="1839" xr:uid="{00000000-0005-0000-0000-000035070000}"/>
    <cellStyle name="Normal 57 24" xfId="1840" xr:uid="{00000000-0005-0000-0000-000036070000}"/>
    <cellStyle name="Normal 57 25" xfId="1841" xr:uid="{00000000-0005-0000-0000-000037070000}"/>
    <cellStyle name="Normal 57 26" xfId="1842" xr:uid="{00000000-0005-0000-0000-000038070000}"/>
    <cellStyle name="Normal 57 27" xfId="1843" xr:uid="{00000000-0005-0000-0000-000039070000}"/>
    <cellStyle name="Normal 57 28" xfId="1844" xr:uid="{00000000-0005-0000-0000-00003A070000}"/>
    <cellStyle name="Normal 57 29" xfId="1845" xr:uid="{00000000-0005-0000-0000-00003B070000}"/>
    <cellStyle name="Normal 57 3" xfId="1846" xr:uid="{00000000-0005-0000-0000-00003C070000}"/>
    <cellStyle name="Normal 57 30" xfId="1847" xr:uid="{00000000-0005-0000-0000-00003D070000}"/>
    <cellStyle name="Normal 57 31" xfId="1848" xr:uid="{00000000-0005-0000-0000-00003E070000}"/>
    <cellStyle name="Normal 57 32" xfId="1849" xr:uid="{00000000-0005-0000-0000-00003F070000}"/>
    <cellStyle name="Normal 57 33" xfId="1850" xr:uid="{00000000-0005-0000-0000-000040070000}"/>
    <cellStyle name="Normal 57 34" xfId="1851" xr:uid="{00000000-0005-0000-0000-000041070000}"/>
    <cellStyle name="Normal 57 35" xfId="1852" xr:uid="{00000000-0005-0000-0000-000042070000}"/>
    <cellStyle name="Normal 57 36" xfId="1853" xr:uid="{00000000-0005-0000-0000-000043070000}"/>
    <cellStyle name="Normal 57 37" xfId="1854" xr:uid="{00000000-0005-0000-0000-000044070000}"/>
    <cellStyle name="Normal 57 38" xfId="1855" xr:uid="{00000000-0005-0000-0000-000045070000}"/>
    <cellStyle name="Normal 57 39" xfId="1856" xr:uid="{00000000-0005-0000-0000-000046070000}"/>
    <cellStyle name="Normal 57 4" xfId="1857" xr:uid="{00000000-0005-0000-0000-000047070000}"/>
    <cellStyle name="Normal 57 40" xfId="1858" xr:uid="{00000000-0005-0000-0000-000048070000}"/>
    <cellStyle name="Normal 57 41" xfId="1859" xr:uid="{00000000-0005-0000-0000-000049070000}"/>
    <cellStyle name="Normal 57 42" xfId="1860" xr:uid="{00000000-0005-0000-0000-00004A070000}"/>
    <cellStyle name="Normal 57 43" xfId="1861" xr:uid="{00000000-0005-0000-0000-00004B070000}"/>
    <cellStyle name="Normal 57 44" xfId="1862" xr:uid="{00000000-0005-0000-0000-00004C070000}"/>
    <cellStyle name="Normal 57 45" xfId="1863" xr:uid="{00000000-0005-0000-0000-00004D070000}"/>
    <cellStyle name="Normal 57 46" xfId="1864" xr:uid="{00000000-0005-0000-0000-00004E070000}"/>
    <cellStyle name="Normal 57 47" xfId="1865" xr:uid="{00000000-0005-0000-0000-00004F070000}"/>
    <cellStyle name="Normal 57 48" xfId="1866" xr:uid="{00000000-0005-0000-0000-000050070000}"/>
    <cellStyle name="Normal 57 49" xfId="1867" xr:uid="{00000000-0005-0000-0000-000051070000}"/>
    <cellStyle name="Normal 57 5" xfId="1868" xr:uid="{00000000-0005-0000-0000-000052070000}"/>
    <cellStyle name="Normal 57 50" xfId="1869" xr:uid="{00000000-0005-0000-0000-000053070000}"/>
    <cellStyle name="Normal 57 51" xfId="1870" xr:uid="{00000000-0005-0000-0000-000054070000}"/>
    <cellStyle name="Normal 57 52" xfId="1871" xr:uid="{00000000-0005-0000-0000-000055070000}"/>
    <cellStyle name="Normal 57 53" xfId="1872" xr:uid="{00000000-0005-0000-0000-000056070000}"/>
    <cellStyle name="Normal 57 54" xfId="1873" xr:uid="{00000000-0005-0000-0000-000057070000}"/>
    <cellStyle name="Normal 57 55" xfId="1874" xr:uid="{00000000-0005-0000-0000-000058070000}"/>
    <cellStyle name="Normal 57 56" xfId="1875" xr:uid="{00000000-0005-0000-0000-000059070000}"/>
    <cellStyle name="Normal 57 57" xfId="1876" xr:uid="{00000000-0005-0000-0000-00005A070000}"/>
    <cellStyle name="Normal 57 58" xfId="1877" xr:uid="{00000000-0005-0000-0000-00005B070000}"/>
    <cellStyle name="Normal 57 59" xfId="1878" xr:uid="{00000000-0005-0000-0000-00005C070000}"/>
    <cellStyle name="Normal 57 6" xfId="1879" xr:uid="{00000000-0005-0000-0000-00005D070000}"/>
    <cellStyle name="Normal 57 60" xfId="1880" xr:uid="{00000000-0005-0000-0000-00005E070000}"/>
    <cellStyle name="Normal 57 61" xfId="1881" xr:uid="{00000000-0005-0000-0000-00005F070000}"/>
    <cellStyle name="Normal 57 62" xfId="1882" xr:uid="{00000000-0005-0000-0000-000060070000}"/>
    <cellStyle name="Normal 57 63" xfId="1883" xr:uid="{00000000-0005-0000-0000-000061070000}"/>
    <cellStyle name="Normal 57 64" xfId="1884" xr:uid="{00000000-0005-0000-0000-000062070000}"/>
    <cellStyle name="Normal 57 65" xfId="1885" xr:uid="{00000000-0005-0000-0000-000063070000}"/>
    <cellStyle name="Normal 57 66" xfId="1886" xr:uid="{00000000-0005-0000-0000-000064070000}"/>
    <cellStyle name="Normal 57 67" xfId="1887" xr:uid="{00000000-0005-0000-0000-000065070000}"/>
    <cellStyle name="Normal 57 7" xfId="1888" xr:uid="{00000000-0005-0000-0000-000066070000}"/>
    <cellStyle name="Normal 57 8" xfId="1889" xr:uid="{00000000-0005-0000-0000-000067070000}"/>
    <cellStyle name="Normal 57 9" xfId="1890" xr:uid="{00000000-0005-0000-0000-000068070000}"/>
    <cellStyle name="Normal 6" xfId="1891" xr:uid="{00000000-0005-0000-0000-000069070000}"/>
    <cellStyle name="Normal 6 2" xfId="1892" xr:uid="{00000000-0005-0000-0000-00006A070000}"/>
    <cellStyle name="Normal 6 2 10" xfId="1893" xr:uid="{00000000-0005-0000-0000-00006B070000}"/>
    <cellStyle name="Normal 6 2 11" xfId="1894" xr:uid="{00000000-0005-0000-0000-00006C070000}"/>
    <cellStyle name="Normal 6 2 12" xfId="1895" xr:uid="{00000000-0005-0000-0000-00006D070000}"/>
    <cellStyle name="Normal 6 2 13" xfId="1896" xr:uid="{00000000-0005-0000-0000-00006E070000}"/>
    <cellStyle name="Normal 6 2 14" xfId="1897" xr:uid="{00000000-0005-0000-0000-00006F070000}"/>
    <cellStyle name="Normal 6 2 15" xfId="1898" xr:uid="{00000000-0005-0000-0000-000070070000}"/>
    <cellStyle name="Normal 6 2 16" xfId="1899" xr:uid="{00000000-0005-0000-0000-000071070000}"/>
    <cellStyle name="Normal 6 2 17" xfId="1900" xr:uid="{00000000-0005-0000-0000-000072070000}"/>
    <cellStyle name="Normal 6 2 18" xfId="1901" xr:uid="{00000000-0005-0000-0000-000073070000}"/>
    <cellStyle name="Normal 6 2 19" xfId="1902" xr:uid="{00000000-0005-0000-0000-000074070000}"/>
    <cellStyle name="Normal 6 2 2" xfId="1903" xr:uid="{00000000-0005-0000-0000-000075070000}"/>
    <cellStyle name="Normal 6 2 20" xfId="1904" xr:uid="{00000000-0005-0000-0000-000076070000}"/>
    <cellStyle name="Normal 6 2 21" xfId="1905" xr:uid="{00000000-0005-0000-0000-000077070000}"/>
    <cellStyle name="Normal 6 2 22" xfId="1906" xr:uid="{00000000-0005-0000-0000-000078070000}"/>
    <cellStyle name="Normal 6 2 23" xfId="1907" xr:uid="{00000000-0005-0000-0000-000079070000}"/>
    <cellStyle name="Normal 6 2 24" xfId="1908" xr:uid="{00000000-0005-0000-0000-00007A070000}"/>
    <cellStyle name="Normal 6 2 25" xfId="1909" xr:uid="{00000000-0005-0000-0000-00007B070000}"/>
    <cellStyle name="Normal 6 2 26" xfId="1910" xr:uid="{00000000-0005-0000-0000-00007C070000}"/>
    <cellStyle name="Normal 6 2 27" xfId="1911" xr:uid="{00000000-0005-0000-0000-00007D070000}"/>
    <cellStyle name="Normal 6 2 28" xfId="1912" xr:uid="{00000000-0005-0000-0000-00007E070000}"/>
    <cellStyle name="Normal 6 2 29" xfId="1913" xr:uid="{00000000-0005-0000-0000-00007F070000}"/>
    <cellStyle name="Normal 6 2 3" xfId="1914" xr:uid="{00000000-0005-0000-0000-000080070000}"/>
    <cellStyle name="Normal 6 2 30" xfId="1915" xr:uid="{00000000-0005-0000-0000-000081070000}"/>
    <cellStyle name="Normal 6 2 31" xfId="1916" xr:uid="{00000000-0005-0000-0000-000082070000}"/>
    <cellStyle name="Normal 6 2 32" xfId="1917" xr:uid="{00000000-0005-0000-0000-000083070000}"/>
    <cellStyle name="Normal 6 2 33" xfId="1918" xr:uid="{00000000-0005-0000-0000-000084070000}"/>
    <cellStyle name="Normal 6 2 34" xfId="1919" xr:uid="{00000000-0005-0000-0000-000085070000}"/>
    <cellStyle name="Normal 6 2 35" xfId="1920" xr:uid="{00000000-0005-0000-0000-000086070000}"/>
    <cellStyle name="Normal 6 2 36" xfId="1921" xr:uid="{00000000-0005-0000-0000-000087070000}"/>
    <cellStyle name="Normal 6 2 37" xfId="1922" xr:uid="{00000000-0005-0000-0000-000088070000}"/>
    <cellStyle name="Normal 6 2 38" xfId="1923" xr:uid="{00000000-0005-0000-0000-000089070000}"/>
    <cellStyle name="Normal 6 2 39" xfId="1924" xr:uid="{00000000-0005-0000-0000-00008A070000}"/>
    <cellStyle name="Normal 6 2 4" xfId="1925" xr:uid="{00000000-0005-0000-0000-00008B070000}"/>
    <cellStyle name="Normal 6 2 40" xfId="1926" xr:uid="{00000000-0005-0000-0000-00008C070000}"/>
    <cellStyle name="Normal 6 2 41" xfId="1927" xr:uid="{00000000-0005-0000-0000-00008D070000}"/>
    <cellStyle name="Normal 6 2 42" xfId="1928" xr:uid="{00000000-0005-0000-0000-00008E070000}"/>
    <cellStyle name="Normal 6 2 43" xfId="1929" xr:uid="{00000000-0005-0000-0000-00008F070000}"/>
    <cellStyle name="Normal 6 2 44" xfId="1930" xr:uid="{00000000-0005-0000-0000-000090070000}"/>
    <cellStyle name="Normal 6 2 45" xfId="1931" xr:uid="{00000000-0005-0000-0000-000091070000}"/>
    <cellStyle name="Normal 6 2 46" xfId="1932" xr:uid="{00000000-0005-0000-0000-000092070000}"/>
    <cellStyle name="Normal 6 2 47" xfId="1933" xr:uid="{00000000-0005-0000-0000-000093070000}"/>
    <cellStyle name="Normal 6 2 48" xfId="1934" xr:uid="{00000000-0005-0000-0000-000094070000}"/>
    <cellStyle name="Normal 6 2 49" xfId="1935" xr:uid="{00000000-0005-0000-0000-000095070000}"/>
    <cellStyle name="Normal 6 2 5" xfId="1936" xr:uid="{00000000-0005-0000-0000-000096070000}"/>
    <cellStyle name="Normal 6 2 50" xfId="1937" xr:uid="{00000000-0005-0000-0000-000097070000}"/>
    <cellStyle name="Normal 6 2 51" xfId="1938" xr:uid="{00000000-0005-0000-0000-000098070000}"/>
    <cellStyle name="Normal 6 2 52" xfId="1939" xr:uid="{00000000-0005-0000-0000-000099070000}"/>
    <cellStyle name="Normal 6 2 53" xfId="1940" xr:uid="{00000000-0005-0000-0000-00009A070000}"/>
    <cellStyle name="Normal 6 2 54" xfId="1941" xr:uid="{00000000-0005-0000-0000-00009B070000}"/>
    <cellStyle name="Normal 6 2 55" xfId="1942" xr:uid="{00000000-0005-0000-0000-00009C070000}"/>
    <cellStyle name="Normal 6 2 56" xfId="1943" xr:uid="{00000000-0005-0000-0000-00009D070000}"/>
    <cellStyle name="Normal 6 2 57" xfId="1944" xr:uid="{00000000-0005-0000-0000-00009E070000}"/>
    <cellStyle name="Normal 6 2 58" xfId="1945" xr:uid="{00000000-0005-0000-0000-00009F070000}"/>
    <cellStyle name="Normal 6 2 59" xfId="1946" xr:uid="{00000000-0005-0000-0000-0000A0070000}"/>
    <cellStyle name="Normal 6 2 6" xfId="1947" xr:uid="{00000000-0005-0000-0000-0000A1070000}"/>
    <cellStyle name="Normal 6 2 60" xfId="1948" xr:uid="{00000000-0005-0000-0000-0000A2070000}"/>
    <cellStyle name="Normal 6 2 61" xfId="1949" xr:uid="{00000000-0005-0000-0000-0000A3070000}"/>
    <cellStyle name="Normal 6 2 62" xfId="1950" xr:uid="{00000000-0005-0000-0000-0000A4070000}"/>
    <cellStyle name="Normal 6 2 63" xfId="1951" xr:uid="{00000000-0005-0000-0000-0000A5070000}"/>
    <cellStyle name="Normal 6 2 64" xfId="1952" xr:uid="{00000000-0005-0000-0000-0000A6070000}"/>
    <cellStyle name="Normal 6 2 65" xfId="1953" xr:uid="{00000000-0005-0000-0000-0000A7070000}"/>
    <cellStyle name="Normal 6 2 66" xfId="1954" xr:uid="{00000000-0005-0000-0000-0000A8070000}"/>
    <cellStyle name="Normal 6 2 67" xfId="1955" xr:uid="{00000000-0005-0000-0000-0000A9070000}"/>
    <cellStyle name="Normal 6 2 7" xfId="1956" xr:uid="{00000000-0005-0000-0000-0000AA070000}"/>
    <cellStyle name="Normal 6 2 8" xfId="1957" xr:uid="{00000000-0005-0000-0000-0000AB070000}"/>
    <cellStyle name="Normal 6 2 9" xfId="1958" xr:uid="{00000000-0005-0000-0000-0000AC070000}"/>
    <cellStyle name="Normal 7" xfId="1959" xr:uid="{00000000-0005-0000-0000-0000AD070000}"/>
    <cellStyle name="Normal 8" xfId="1960" xr:uid="{00000000-0005-0000-0000-0000AE070000}"/>
    <cellStyle name="Normal 9" xfId="1961" xr:uid="{00000000-0005-0000-0000-0000AF070000}"/>
    <cellStyle name="Porcentaje" xfId="2305" builtinId="5"/>
    <cellStyle name="Porcentual 2" xfId="1962" xr:uid="{00000000-0005-0000-0000-0000B1070000}"/>
    <cellStyle name="Porcentual 2 2" xfId="1963" xr:uid="{00000000-0005-0000-0000-0000B2070000}"/>
    <cellStyle name="Porcentual 2 2 10" xfId="1964" xr:uid="{00000000-0005-0000-0000-0000B3070000}"/>
    <cellStyle name="Porcentual 2 2 11" xfId="1965" xr:uid="{00000000-0005-0000-0000-0000B4070000}"/>
    <cellStyle name="Porcentual 2 2 12" xfId="1966" xr:uid="{00000000-0005-0000-0000-0000B5070000}"/>
    <cellStyle name="Porcentual 2 2 13" xfId="1967" xr:uid="{00000000-0005-0000-0000-0000B6070000}"/>
    <cellStyle name="Porcentual 2 2 14" xfId="1968" xr:uid="{00000000-0005-0000-0000-0000B7070000}"/>
    <cellStyle name="Porcentual 2 2 15" xfId="1969" xr:uid="{00000000-0005-0000-0000-0000B8070000}"/>
    <cellStyle name="Porcentual 2 2 16" xfId="1970" xr:uid="{00000000-0005-0000-0000-0000B9070000}"/>
    <cellStyle name="Porcentual 2 2 17" xfId="1971" xr:uid="{00000000-0005-0000-0000-0000BA070000}"/>
    <cellStyle name="Porcentual 2 2 18" xfId="1972" xr:uid="{00000000-0005-0000-0000-0000BB070000}"/>
    <cellStyle name="Porcentual 2 2 19" xfId="1973" xr:uid="{00000000-0005-0000-0000-0000BC070000}"/>
    <cellStyle name="Porcentual 2 2 2" xfId="1974" xr:uid="{00000000-0005-0000-0000-0000BD070000}"/>
    <cellStyle name="Porcentual 2 2 2 2" xfId="1975" xr:uid="{00000000-0005-0000-0000-0000BE070000}"/>
    <cellStyle name="Porcentual 2 2 2 2 10" xfId="1976" xr:uid="{00000000-0005-0000-0000-0000BF070000}"/>
    <cellStyle name="Porcentual 2 2 2 2 11" xfId="1977" xr:uid="{00000000-0005-0000-0000-0000C0070000}"/>
    <cellStyle name="Porcentual 2 2 2 2 12" xfId="1978" xr:uid="{00000000-0005-0000-0000-0000C1070000}"/>
    <cellStyle name="Porcentual 2 2 2 2 13" xfId="1979" xr:uid="{00000000-0005-0000-0000-0000C2070000}"/>
    <cellStyle name="Porcentual 2 2 2 2 14" xfId="1980" xr:uid="{00000000-0005-0000-0000-0000C3070000}"/>
    <cellStyle name="Porcentual 2 2 2 2 15" xfId="1981" xr:uid="{00000000-0005-0000-0000-0000C4070000}"/>
    <cellStyle name="Porcentual 2 2 2 2 16" xfId="1982" xr:uid="{00000000-0005-0000-0000-0000C5070000}"/>
    <cellStyle name="Porcentual 2 2 2 2 17" xfId="1983" xr:uid="{00000000-0005-0000-0000-0000C6070000}"/>
    <cellStyle name="Porcentual 2 2 2 2 18" xfId="1984" xr:uid="{00000000-0005-0000-0000-0000C7070000}"/>
    <cellStyle name="Porcentual 2 2 2 2 19" xfId="1985" xr:uid="{00000000-0005-0000-0000-0000C8070000}"/>
    <cellStyle name="Porcentual 2 2 2 2 2" xfId="1986" xr:uid="{00000000-0005-0000-0000-0000C9070000}"/>
    <cellStyle name="Porcentual 2 2 2 2 2 2" xfId="1987" xr:uid="{00000000-0005-0000-0000-0000CA070000}"/>
    <cellStyle name="Porcentual 2 2 2 2 2 2 10" xfId="1988" xr:uid="{00000000-0005-0000-0000-0000CB070000}"/>
    <cellStyle name="Porcentual 2 2 2 2 2 2 11" xfId="1989" xr:uid="{00000000-0005-0000-0000-0000CC070000}"/>
    <cellStyle name="Porcentual 2 2 2 2 2 2 12" xfId="1990" xr:uid="{00000000-0005-0000-0000-0000CD070000}"/>
    <cellStyle name="Porcentual 2 2 2 2 2 2 13" xfId="1991" xr:uid="{00000000-0005-0000-0000-0000CE070000}"/>
    <cellStyle name="Porcentual 2 2 2 2 2 2 14" xfId="1992" xr:uid="{00000000-0005-0000-0000-0000CF070000}"/>
    <cellStyle name="Porcentual 2 2 2 2 2 2 15" xfId="1993" xr:uid="{00000000-0005-0000-0000-0000D0070000}"/>
    <cellStyle name="Porcentual 2 2 2 2 2 2 16" xfId="1994" xr:uid="{00000000-0005-0000-0000-0000D1070000}"/>
    <cellStyle name="Porcentual 2 2 2 2 2 2 17" xfId="1995" xr:uid="{00000000-0005-0000-0000-0000D2070000}"/>
    <cellStyle name="Porcentual 2 2 2 2 2 2 18" xfId="1996" xr:uid="{00000000-0005-0000-0000-0000D3070000}"/>
    <cellStyle name="Porcentual 2 2 2 2 2 2 19" xfId="1997" xr:uid="{00000000-0005-0000-0000-0000D4070000}"/>
    <cellStyle name="Porcentual 2 2 2 2 2 2 2" xfId="1998" xr:uid="{00000000-0005-0000-0000-0000D5070000}"/>
    <cellStyle name="Porcentual 2 2 2 2 2 2 20" xfId="1999" xr:uid="{00000000-0005-0000-0000-0000D6070000}"/>
    <cellStyle name="Porcentual 2 2 2 2 2 2 21" xfId="2000" xr:uid="{00000000-0005-0000-0000-0000D7070000}"/>
    <cellStyle name="Porcentual 2 2 2 2 2 2 22" xfId="2001" xr:uid="{00000000-0005-0000-0000-0000D8070000}"/>
    <cellStyle name="Porcentual 2 2 2 2 2 2 23" xfId="2002" xr:uid="{00000000-0005-0000-0000-0000D9070000}"/>
    <cellStyle name="Porcentual 2 2 2 2 2 2 24" xfId="2003" xr:uid="{00000000-0005-0000-0000-0000DA070000}"/>
    <cellStyle name="Porcentual 2 2 2 2 2 2 25" xfId="2004" xr:uid="{00000000-0005-0000-0000-0000DB070000}"/>
    <cellStyle name="Porcentual 2 2 2 2 2 2 26" xfId="2005" xr:uid="{00000000-0005-0000-0000-0000DC070000}"/>
    <cellStyle name="Porcentual 2 2 2 2 2 2 27" xfId="2006" xr:uid="{00000000-0005-0000-0000-0000DD070000}"/>
    <cellStyle name="Porcentual 2 2 2 2 2 2 28" xfId="2007" xr:uid="{00000000-0005-0000-0000-0000DE070000}"/>
    <cellStyle name="Porcentual 2 2 2 2 2 2 29" xfId="2008" xr:uid="{00000000-0005-0000-0000-0000DF070000}"/>
    <cellStyle name="Porcentual 2 2 2 2 2 2 3" xfId="2009" xr:uid="{00000000-0005-0000-0000-0000E0070000}"/>
    <cellStyle name="Porcentual 2 2 2 2 2 2 30" xfId="2010" xr:uid="{00000000-0005-0000-0000-0000E1070000}"/>
    <cellStyle name="Porcentual 2 2 2 2 2 2 31" xfId="2011" xr:uid="{00000000-0005-0000-0000-0000E2070000}"/>
    <cellStyle name="Porcentual 2 2 2 2 2 2 32" xfId="2012" xr:uid="{00000000-0005-0000-0000-0000E3070000}"/>
    <cellStyle name="Porcentual 2 2 2 2 2 2 33" xfId="2013" xr:uid="{00000000-0005-0000-0000-0000E4070000}"/>
    <cellStyle name="Porcentual 2 2 2 2 2 2 34" xfId="2014" xr:uid="{00000000-0005-0000-0000-0000E5070000}"/>
    <cellStyle name="Porcentual 2 2 2 2 2 2 35" xfId="2015" xr:uid="{00000000-0005-0000-0000-0000E6070000}"/>
    <cellStyle name="Porcentual 2 2 2 2 2 2 36" xfId="2016" xr:uid="{00000000-0005-0000-0000-0000E7070000}"/>
    <cellStyle name="Porcentual 2 2 2 2 2 2 37" xfId="2017" xr:uid="{00000000-0005-0000-0000-0000E8070000}"/>
    <cellStyle name="Porcentual 2 2 2 2 2 2 38" xfId="2018" xr:uid="{00000000-0005-0000-0000-0000E9070000}"/>
    <cellStyle name="Porcentual 2 2 2 2 2 2 39" xfId="2019" xr:uid="{00000000-0005-0000-0000-0000EA070000}"/>
    <cellStyle name="Porcentual 2 2 2 2 2 2 4" xfId="2020" xr:uid="{00000000-0005-0000-0000-0000EB070000}"/>
    <cellStyle name="Porcentual 2 2 2 2 2 2 40" xfId="2021" xr:uid="{00000000-0005-0000-0000-0000EC070000}"/>
    <cellStyle name="Porcentual 2 2 2 2 2 2 41" xfId="2022" xr:uid="{00000000-0005-0000-0000-0000ED070000}"/>
    <cellStyle name="Porcentual 2 2 2 2 2 2 42" xfId="2023" xr:uid="{00000000-0005-0000-0000-0000EE070000}"/>
    <cellStyle name="Porcentual 2 2 2 2 2 2 43" xfId="2024" xr:uid="{00000000-0005-0000-0000-0000EF070000}"/>
    <cellStyle name="Porcentual 2 2 2 2 2 2 44" xfId="2025" xr:uid="{00000000-0005-0000-0000-0000F0070000}"/>
    <cellStyle name="Porcentual 2 2 2 2 2 2 45" xfId="2026" xr:uid="{00000000-0005-0000-0000-0000F1070000}"/>
    <cellStyle name="Porcentual 2 2 2 2 2 2 46" xfId="2027" xr:uid="{00000000-0005-0000-0000-0000F2070000}"/>
    <cellStyle name="Porcentual 2 2 2 2 2 2 47" xfId="2028" xr:uid="{00000000-0005-0000-0000-0000F3070000}"/>
    <cellStyle name="Porcentual 2 2 2 2 2 2 48" xfId="2029" xr:uid="{00000000-0005-0000-0000-0000F4070000}"/>
    <cellStyle name="Porcentual 2 2 2 2 2 2 49" xfId="2030" xr:uid="{00000000-0005-0000-0000-0000F5070000}"/>
    <cellStyle name="Porcentual 2 2 2 2 2 2 5" xfId="2031" xr:uid="{00000000-0005-0000-0000-0000F6070000}"/>
    <cellStyle name="Porcentual 2 2 2 2 2 2 50" xfId="2032" xr:uid="{00000000-0005-0000-0000-0000F7070000}"/>
    <cellStyle name="Porcentual 2 2 2 2 2 2 51" xfId="2033" xr:uid="{00000000-0005-0000-0000-0000F8070000}"/>
    <cellStyle name="Porcentual 2 2 2 2 2 2 52" xfId="2034" xr:uid="{00000000-0005-0000-0000-0000F9070000}"/>
    <cellStyle name="Porcentual 2 2 2 2 2 2 53" xfId="2035" xr:uid="{00000000-0005-0000-0000-0000FA070000}"/>
    <cellStyle name="Porcentual 2 2 2 2 2 2 54" xfId="2036" xr:uid="{00000000-0005-0000-0000-0000FB070000}"/>
    <cellStyle name="Porcentual 2 2 2 2 2 2 55" xfId="2037" xr:uid="{00000000-0005-0000-0000-0000FC070000}"/>
    <cellStyle name="Porcentual 2 2 2 2 2 2 56" xfId="2038" xr:uid="{00000000-0005-0000-0000-0000FD070000}"/>
    <cellStyle name="Porcentual 2 2 2 2 2 2 57" xfId="2039" xr:uid="{00000000-0005-0000-0000-0000FE070000}"/>
    <cellStyle name="Porcentual 2 2 2 2 2 2 58" xfId="2040" xr:uid="{00000000-0005-0000-0000-0000FF070000}"/>
    <cellStyle name="Porcentual 2 2 2 2 2 2 59" xfId="2041" xr:uid="{00000000-0005-0000-0000-000000080000}"/>
    <cellStyle name="Porcentual 2 2 2 2 2 2 6" xfId="2042" xr:uid="{00000000-0005-0000-0000-000001080000}"/>
    <cellStyle name="Porcentual 2 2 2 2 2 2 60" xfId="2043" xr:uid="{00000000-0005-0000-0000-000002080000}"/>
    <cellStyle name="Porcentual 2 2 2 2 2 2 61" xfId="2044" xr:uid="{00000000-0005-0000-0000-000003080000}"/>
    <cellStyle name="Porcentual 2 2 2 2 2 2 62" xfId="2045" xr:uid="{00000000-0005-0000-0000-000004080000}"/>
    <cellStyle name="Porcentual 2 2 2 2 2 2 63" xfId="2046" xr:uid="{00000000-0005-0000-0000-000005080000}"/>
    <cellStyle name="Porcentual 2 2 2 2 2 2 64" xfId="2047" xr:uid="{00000000-0005-0000-0000-000006080000}"/>
    <cellStyle name="Porcentual 2 2 2 2 2 2 65" xfId="2048" xr:uid="{00000000-0005-0000-0000-000007080000}"/>
    <cellStyle name="Porcentual 2 2 2 2 2 2 66" xfId="2049" xr:uid="{00000000-0005-0000-0000-000008080000}"/>
    <cellStyle name="Porcentual 2 2 2 2 2 2 7" xfId="2050" xr:uid="{00000000-0005-0000-0000-000009080000}"/>
    <cellStyle name="Porcentual 2 2 2 2 2 2 8" xfId="2051" xr:uid="{00000000-0005-0000-0000-00000A080000}"/>
    <cellStyle name="Porcentual 2 2 2 2 2 2 9" xfId="2052" xr:uid="{00000000-0005-0000-0000-00000B080000}"/>
    <cellStyle name="Porcentual 2 2 2 2 2 3" xfId="2053" xr:uid="{00000000-0005-0000-0000-00000C080000}"/>
    <cellStyle name="Porcentual 2 2 2 2 20" xfId="2054" xr:uid="{00000000-0005-0000-0000-00000D080000}"/>
    <cellStyle name="Porcentual 2 2 2 2 21" xfId="2055" xr:uid="{00000000-0005-0000-0000-00000E080000}"/>
    <cellStyle name="Porcentual 2 2 2 2 22" xfId="2056" xr:uid="{00000000-0005-0000-0000-00000F080000}"/>
    <cellStyle name="Porcentual 2 2 2 2 23" xfId="2057" xr:uid="{00000000-0005-0000-0000-000010080000}"/>
    <cellStyle name="Porcentual 2 2 2 2 24" xfId="2058" xr:uid="{00000000-0005-0000-0000-000011080000}"/>
    <cellStyle name="Porcentual 2 2 2 2 25" xfId="2059" xr:uid="{00000000-0005-0000-0000-000012080000}"/>
    <cellStyle name="Porcentual 2 2 2 2 26" xfId="2060" xr:uid="{00000000-0005-0000-0000-000013080000}"/>
    <cellStyle name="Porcentual 2 2 2 2 27" xfId="2061" xr:uid="{00000000-0005-0000-0000-000014080000}"/>
    <cellStyle name="Porcentual 2 2 2 2 28" xfId="2062" xr:uid="{00000000-0005-0000-0000-000015080000}"/>
    <cellStyle name="Porcentual 2 2 2 2 29" xfId="2063" xr:uid="{00000000-0005-0000-0000-000016080000}"/>
    <cellStyle name="Porcentual 2 2 2 2 3" xfId="2064" xr:uid="{00000000-0005-0000-0000-000017080000}"/>
    <cellStyle name="Porcentual 2 2 2 2 30" xfId="2065" xr:uid="{00000000-0005-0000-0000-000018080000}"/>
    <cellStyle name="Porcentual 2 2 2 2 31" xfId="2066" xr:uid="{00000000-0005-0000-0000-000019080000}"/>
    <cellStyle name="Porcentual 2 2 2 2 32" xfId="2067" xr:uid="{00000000-0005-0000-0000-00001A080000}"/>
    <cellStyle name="Porcentual 2 2 2 2 33" xfId="2068" xr:uid="{00000000-0005-0000-0000-00001B080000}"/>
    <cellStyle name="Porcentual 2 2 2 2 34" xfId="2069" xr:uid="{00000000-0005-0000-0000-00001C080000}"/>
    <cellStyle name="Porcentual 2 2 2 2 35" xfId="2070" xr:uid="{00000000-0005-0000-0000-00001D080000}"/>
    <cellStyle name="Porcentual 2 2 2 2 36" xfId="2071" xr:uid="{00000000-0005-0000-0000-00001E080000}"/>
    <cellStyle name="Porcentual 2 2 2 2 37" xfId="2072" xr:uid="{00000000-0005-0000-0000-00001F080000}"/>
    <cellStyle name="Porcentual 2 2 2 2 38" xfId="2073" xr:uid="{00000000-0005-0000-0000-000020080000}"/>
    <cellStyle name="Porcentual 2 2 2 2 39" xfId="2074" xr:uid="{00000000-0005-0000-0000-000021080000}"/>
    <cellStyle name="Porcentual 2 2 2 2 4" xfId="2075" xr:uid="{00000000-0005-0000-0000-000022080000}"/>
    <cellStyle name="Porcentual 2 2 2 2 40" xfId="2076" xr:uid="{00000000-0005-0000-0000-000023080000}"/>
    <cellStyle name="Porcentual 2 2 2 2 41" xfId="2077" xr:uid="{00000000-0005-0000-0000-000024080000}"/>
    <cellStyle name="Porcentual 2 2 2 2 42" xfId="2078" xr:uid="{00000000-0005-0000-0000-000025080000}"/>
    <cellStyle name="Porcentual 2 2 2 2 43" xfId="2079" xr:uid="{00000000-0005-0000-0000-000026080000}"/>
    <cellStyle name="Porcentual 2 2 2 2 44" xfId="2080" xr:uid="{00000000-0005-0000-0000-000027080000}"/>
    <cellStyle name="Porcentual 2 2 2 2 45" xfId="2081" xr:uid="{00000000-0005-0000-0000-000028080000}"/>
    <cellStyle name="Porcentual 2 2 2 2 46" xfId="2082" xr:uid="{00000000-0005-0000-0000-000029080000}"/>
    <cellStyle name="Porcentual 2 2 2 2 47" xfId="2083" xr:uid="{00000000-0005-0000-0000-00002A080000}"/>
    <cellStyle name="Porcentual 2 2 2 2 48" xfId="2084" xr:uid="{00000000-0005-0000-0000-00002B080000}"/>
    <cellStyle name="Porcentual 2 2 2 2 49" xfId="2085" xr:uid="{00000000-0005-0000-0000-00002C080000}"/>
    <cellStyle name="Porcentual 2 2 2 2 5" xfId="2086" xr:uid="{00000000-0005-0000-0000-00002D080000}"/>
    <cellStyle name="Porcentual 2 2 2 2 50" xfId="2087" xr:uid="{00000000-0005-0000-0000-00002E080000}"/>
    <cellStyle name="Porcentual 2 2 2 2 51" xfId="2088" xr:uid="{00000000-0005-0000-0000-00002F080000}"/>
    <cellStyle name="Porcentual 2 2 2 2 52" xfId="2089" xr:uid="{00000000-0005-0000-0000-000030080000}"/>
    <cellStyle name="Porcentual 2 2 2 2 53" xfId="2090" xr:uid="{00000000-0005-0000-0000-000031080000}"/>
    <cellStyle name="Porcentual 2 2 2 2 54" xfId="2091" xr:uid="{00000000-0005-0000-0000-000032080000}"/>
    <cellStyle name="Porcentual 2 2 2 2 55" xfId="2092" xr:uid="{00000000-0005-0000-0000-000033080000}"/>
    <cellStyle name="Porcentual 2 2 2 2 56" xfId="2093" xr:uid="{00000000-0005-0000-0000-000034080000}"/>
    <cellStyle name="Porcentual 2 2 2 2 57" xfId="2094" xr:uid="{00000000-0005-0000-0000-000035080000}"/>
    <cellStyle name="Porcentual 2 2 2 2 58" xfId="2095" xr:uid="{00000000-0005-0000-0000-000036080000}"/>
    <cellStyle name="Porcentual 2 2 2 2 59" xfId="2096" xr:uid="{00000000-0005-0000-0000-000037080000}"/>
    <cellStyle name="Porcentual 2 2 2 2 6" xfId="2097" xr:uid="{00000000-0005-0000-0000-000038080000}"/>
    <cellStyle name="Porcentual 2 2 2 2 60" xfId="2098" xr:uid="{00000000-0005-0000-0000-000039080000}"/>
    <cellStyle name="Porcentual 2 2 2 2 61" xfId="2099" xr:uid="{00000000-0005-0000-0000-00003A080000}"/>
    <cellStyle name="Porcentual 2 2 2 2 62" xfId="2100" xr:uid="{00000000-0005-0000-0000-00003B080000}"/>
    <cellStyle name="Porcentual 2 2 2 2 63" xfId="2101" xr:uid="{00000000-0005-0000-0000-00003C080000}"/>
    <cellStyle name="Porcentual 2 2 2 2 64" xfId="2102" xr:uid="{00000000-0005-0000-0000-00003D080000}"/>
    <cellStyle name="Porcentual 2 2 2 2 65" xfId="2103" xr:uid="{00000000-0005-0000-0000-00003E080000}"/>
    <cellStyle name="Porcentual 2 2 2 2 66" xfId="2104" xr:uid="{00000000-0005-0000-0000-00003F080000}"/>
    <cellStyle name="Porcentual 2 2 2 2 67" xfId="2105" xr:uid="{00000000-0005-0000-0000-000040080000}"/>
    <cellStyle name="Porcentual 2 2 2 2 7" xfId="2106" xr:uid="{00000000-0005-0000-0000-000041080000}"/>
    <cellStyle name="Porcentual 2 2 2 2 8" xfId="2107" xr:uid="{00000000-0005-0000-0000-000042080000}"/>
    <cellStyle name="Porcentual 2 2 2 2 9" xfId="2108" xr:uid="{00000000-0005-0000-0000-000043080000}"/>
    <cellStyle name="Porcentual 2 2 2 3" xfId="2109" xr:uid="{00000000-0005-0000-0000-000044080000}"/>
    <cellStyle name="Porcentual 2 2 2 3 10" xfId="2110" xr:uid="{00000000-0005-0000-0000-000045080000}"/>
    <cellStyle name="Porcentual 2 2 2 3 11" xfId="2111" xr:uid="{00000000-0005-0000-0000-000046080000}"/>
    <cellStyle name="Porcentual 2 2 2 3 12" xfId="2112" xr:uid="{00000000-0005-0000-0000-000047080000}"/>
    <cellStyle name="Porcentual 2 2 2 3 13" xfId="2113" xr:uid="{00000000-0005-0000-0000-000048080000}"/>
    <cellStyle name="Porcentual 2 2 2 3 14" xfId="2114" xr:uid="{00000000-0005-0000-0000-000049080000}"/>
    <cellStyle name="Porcentual 2 2 2 3 15" xfId="2115" xr:uid="{00000000-0005-0000-0000-00004A080000}"/>
    <cellStyle name="Porcentual 2 2 2 3 16" xfId="2116" xr:uid="{00000000-0005-0000-0000-00004B080000}"/>
    <cellStyle name="Porcentual 2 2 2 3 17" xfId="2117" xr:uid="{00000000-0005-0000-0000-00004C080000}"/>
    <cellStyle name="Porcentual 2 2 2 3 18" xfId="2118" xr:uid="{00000000-0005-0000-0000-00004D080000}"/>
    <cellStyle name="Porcentual 2 2 2 3 19" xfId="2119" xr:uid="{00000000-0005-0000-0000-00004E080000}"/>
    <cellStyle name="Porcentual 2 2 2 3 2" xfId="2120" xr:uid="{00000000-0005-0000-0000-00004F080000}"/>
    <cellStyle name="Porcentual 2 2 2 3 20" xfId="2121" xr:uid="{00000000-0005-0000-0000-000050080000}"/>
    <cellStyle name="Porcentual 2 2 2 3 21" xfId="2122" xr:uid="{00000000-0005-0000-0000-000051080000}"/>
    <cellStyle name="Porcentual 2 2 2 3 22" xfId="2123" xr:uid="{00000000-0005-0000-0000-000052080000}"/>
    <cellStyle name="Porcentual 2 2 2 3 23" xfId="2124" xr:uid="{00000000-0005-0000-0000-000053080000}"/>
    <cellStyle name="Porcentual 2 2 2 3 24" xfId="2125" xr:uid="{00000000-0005-0000-0000-000054080000}"/>
    <cellStyle name="Porcentual 2 2 2 3 25" xfId="2126" xr:uid="{00000000-0005-0000-0000-000055080000}"/>
    <cellStyle name="Porcentual 2 2 2 3 26" xfId="2127" xr:uid="{00000000-0005-0000-0000-000056080000}"/>
    <cellStyle name="Porcentual 2 2 2 3 27" xfId="2128" xr:uid="{00000000-0005-0000-0000-000057080000}"/>
    <cellStyle name="Porcentual 2 2 2 3 28" xfId="2129" xr:uid="{00000000-0005-0000-0000-000058080000}"/>
    <cellStyle name="Porcentual 2 2 2 3 29" xfId="2130" xr:uid="{00000000-0005-0000-0000-000059080000}"/>
    <cellStyle name="Porcentual 2 2 2 3 3" xfId="2131" xr:uid="{00000000-0005-0000-0000-00005A080000}"/>
    <cellStyle name="Porcentual 2 2 2 3 30" xfId="2132" xr:uid="{00000000-0005-0000-0000-00005B080000}"/>
    <cellStyle name="Porcentual 2 2 2 3 31" xfId="2133" xr:uid="{00000000-0005-0000-0000-00005C080000}"/>
    <cellStyle name="Porcentual 2 2 2 3 32" xfId="2134" xr:uid="{00000000-0005-0000-0000-00005D080000}"/>
    <cellStyle name="Porcentual 2 2 2 3 33" xfId="2135" xr:uid="{00000000-0005-0000-0000-00005E080000}"/>
    <cellStyle name="Porcentual 2 2 2 3 34" xfId="2136" xr:uid="{00000000-0005-0000-0000-00005F080000}"/>
    <cellStyle name="Porcentual 2 2 2 3 35" xfId="2137" xr:uid="{00000000-0005-0000-0000-000060080000}"/>
    <cellStyle name="Porcentual 2 2 2 3 36" xfId="2138" xr:uid="{00000000-0005-0000-0000-000061080000}"/>
    <cellStyle name="Porcentual 2 2 2 3 37" xfId="2139" xr:uid="{00000000-0005-0000-0000-000062080000}"/>
    <cellStyle name="Porcentual 2 2 2 3 38" xfId="2140" xr:uid="{00000000-0005-0000-0000-000063080000}"/>
    <cellStyle name="Porcentual 2 2 2 3 39" xfId="2141" xr:uid="{00000000-0005-0000-0000-000064080000}"/>
    <cellStyle name="Porcentual 2 2 2 3 4" xfId="2142" xr:uid="{00000000-0005-0000-0000-000065080000}"/>
    <cellStyle name="Porcentual 2 2 2 3 40" xfId="2143" xr:uid="{00000000-0005-0000-0000-000066080000}"/>
    <cellStyle name="Porcentual 2 2 2 3 41" xfId="2144" xr:uid="{00000000-0005-0000-0000-000067080000}"/>
    <cellStyle name="Porcentual 2 2 2 3 42" xfId="2145" xr:uid="{00000000-0005-0000-0000-000068080000}"/>
    <cellStyle name="Porcentual 2 2 2 3 43" xfId="2146" xr:uid="{00000000-0005-0000-0000-000069080000}"/>
    <cellStyle name="Porcentual 2 2 2 3 44" xfId="2147" xr:uid="{00000000-0005-0000-0000-00006A080000}"/>
    <cellStyle name="Porcentual 2 2 2 3 45" xfId="2148" xr:uid="{00000000-0005-0000-0000-00006B080000}"/>
    <cellStyle name="Porcentual 2 2 2 3 46" xfId="2149" xr:uid="{00000000-0005-0000-0000-00006C080000}"/>
    <cellStyle name="Porcentual 2 2 2 3 47" xfId="2150" xr:uid="{00000000-0005-0000-0000-00006D080000}"/>
    <cellStyle name="Porcentual 2 2 2 3 48" xfId="2151" xr:uid="{00000000-0005-0000-0000-00006E080000}"/>
    <cellStyle name="Porcentual 2 2 2 3 49" xfId="2152" xr:uid="{00000000-0005-0000-0000-00006F080000}"/>
    <cellStyle name="Porcentual 2 2 2 3 5" xfId="2153" xr:uid="{00000000-0005-0000-0000-000070080000}"/>
    <cellStyle name="Porcentual 2 2 2 3 50" xfId="2154" xr:uid="{00000000-0005-0000-0000-000071080000}"/>
    <cellStyle name="Porcentual 2 2 2 3 51" xfId="2155" xr:uid="{00000000-0005-0000-0000-000072080000}"/>
    <cellStyle name="Porcentual 2 2 2 3 52" xfId="2156" xr:uid="{00000000-0005-0000-0000-000073080000}"/>
    <cellStyle name="Porcentual 2 2 2 3 53" xfId="2157" xr:uid="{00000000-0005-0000-0000-000074080000}"/>
    <cellStyle name="Porcentual 2 2 2 3 54" xfId="2158" xr:uid="{00000000-0005-0000-0000-000075080000}"/>
    <cellStyle name="Porcentual 2 2 2 3 55" xfId="2159" xr:uid="{00000000-0005-0000-0000-000076080000}"/>
    <cellStyle name="Porcentual 2 2 2 3 56" xfId="2160" xr:uid="{00000000-0005-0000-0000-000077080000}"/>
    <cellStyle name="Porcentual 2 2 2 3 57" xfId="2161" xr:uid="{00000000-0005-0000-0000-000078080000}"/>
    <cellStyle name="Porcentual 2 2 2 3 58" xfId="2162" xr:uid="{00000000-0005-0000-0000-000079080000}"/>
    <cellStyle name="Porcentual 2 2 2 3 59" xfId="2163" xr:uid="{00000000-0005-0000-0000-00007A080000}"/>
    <cellStyle name="Porcentual 2 2 2 3 6" xfId="2164" xr:uid="{00000000-0005-0000-0000-00007B080000}"/>
    <cellStyle name="Porcentual 2 2 2 3 60" xfId="2165" xr:uid="{00000000-0005-0000-0000-00007C080000}"/>
    <cellStyle name="Porcentual 2 2 2 3 61" xfId="2166" xr:uid="{00000000-0005-0000-0000-00007D080000}"/>
    <cellStyle name="Porcentual 2 2 2 3 62" xfId="2167" xr:uid="{00000000-0005-0000-0000-00007E080000}"/>
    <cellStyle name="Porcentual 2 2 2 3 63" xfId="2168" xr:uid="{00000000-0005-0000-0000-00007F080000}"/>
    <cellStyle name="Porcentual 2 2 2 3 64" xfId="2169" xr:uid="{00000000-0005-0000-0000-000080080000}"/>
    <cellStyle name="Porcentual 2 2 2 3 65" xfId="2170" xr:uid="{00000000-0005-0000-0000-000081080000}"/>
    <cellStyle name="Porcentual 2 2 2 3 66" xfId="2171" xr:uid="{00000000-0005-0000-0000-000082080000}"/>
    <cellStyle name="Porcentual 2 2 2 3 7" xfId="2172" xr:uid="{00000000-0005-0000-0000-000083080000}"/>
    <cellStyle name="Porcentual 2 2 2 3 8" xfId="2173" xr:uid="{00000000-0005-0000-0000-000084080000}"/>
    <cellStyle name="Porcentual 2 2 2 3 9" xfId="2174" xr:uid="{00000000-0005-0000-0000-000085080000}"/>
    <cellStyle name="Porcentual 2 2 2 4" xfId="2175" xr:uid="{00000000-0005-0000-0000-000086080000}"/>
    <cellStyle name="Porcentual 2 2 20" xfId="2176" xr:uid="{00000000-0005-0000-0000-000087080000}"/>
    <cellStyle name="Porcentual 2 2 21" xfId="2177" xr:uid="{00000000-0005-0000-0000-000088080000}"/>
    <cellStyle name="Porcentual 2 2 22" xfId="2178" xr:uid="{00000000-0005-0000-0000-000089080000}"/>
    <cellStyle name="Porcentual 2 2 23" xfId="2179" xr:uid="{00000000-0005-0000-0000-00008A080000}"/>
    <cellStyle name="Porcentual 2 2 24" xfId="2180" xr:uid="{00000000-0005-0000-0000-00008B080000}"/>
    <cellStyle name="Porcentual 2 2 25" xfId="2181" xr:uid="{00000000-0005-0000-0000-00008C080000}"/>
    <cellStyle name="Porcentual 2 2 26" xfId="2182" xr:uid="{00000000-0005-0000-0000-00008D080000}"/>
    <cellStyle name="Porcentual 2 2 27" xfId="2183" xr:uid="{00000000-0005-0000-0000-00008E080000}"/>
    <cellStyle name="Porcentual 2 2 28" xfId="2184" xr:uid="{00000000-0005-0000-0000-00008F080000}"/>
    <cellStyle name="Porcentual 2 2 29" xfId="2185" xr:uid="{00000000-0005-0000-0000-000090080000}"/>
    <cellStyle name="Porcentual 2 2 3" xfId="2186" xr:uid="{00000000-0005-0000-0000-000091080000}"/>
    <cellStyle name="Porcentual 2 2 3 2" xfId="2187" xr:uid="{00000000-0005-0000-0000-000092080000}"/>
    <cellStyle name="Porcentual 2 2 30" xfId="2188" xr:uid="{00000000-0005-0000-0000-000093080000}"/>
    <cellStyle name="Porcentual 2 2 31" xfId="2189" xr:uid="{00000000-0005-0000-0000-000094080000}"/>
    <cellStyle name="Porcentual 2 2 32" xfId="2190" xr:uid="{00000000-0005-0000-0000-000095080000}"/>
    <cellStyle name="Porcentual 2 2 33" xfId="2191" xr:uid="{00000000-0005-0000-0000-000096080000}"/>
    <cellStyle name="Porcentual 2 2 34" xfId="2192" xr:uid="{00000000-0005-0000-0000-000097080000}"/>
    <cellStyle name="Porcentual 2 2 35" xfId="2193" xr:uid="{00000000-0005-0000-0000-000098080000}"/>
    <cellStyle name="Porcentual 2 2 36" xfId="2194" xr:uid="{00000000-0005-0000-0000-000099080000}"/>
    <cellStyle name="Porcentual 2 2 37" xfId="2195" xr:uid="{00000000-0005-0000-0000-00009A080000}"/>
    <cellStyle name="Porcentual 2 2 38" xfId="2196" xr:uid="{00000000-0005-0000-0000-00009B080000}"/>
    <cellStyle name="Porcentual 2 2 39" xfId="2197" xr:uid="{00000000-0005-0000-0000-00009C080000}"/>
    <cellStyle name="Porcentual 2 2 4" xfId="2198" xr:uid="{00000000-0005-0000-0000-00009D080000}"/>
    <cellStyle name="Porcentual 2 2 40" xfId="2199" xr:uid="{00000000-0005-0000-0000-00009E080000}"/>
    <cellStyle name="Porcentual 2 2 41" xfId="2200" xr:uid="{00000000-0005-0000-0000-00009F080000}"/>
    <cellStyle name="Porcentual 2 2 42" xfId="2201" xr:uid="{00000000-0005-0000-0000-0000A0080000}"/>
    <cellStyle name="Porcentual 2 2 43" xfId="2202" xr:uid="{00000000-0005-0000-0000-0000A1080000}"/>
    <cellStyle name="Porcentual 2 2 44" xfId="2203" xr:uid="{00000000-0005-0000-0000-0000A2080000}"/>
    <cellStyle name="Porcentual 2 2 45" xfId="2204" xr:uid="{00000000-0005-0000-0000-0000A3080000}"/>
    <cellStyle name="Porcentual 2 2 46" xfId="2205" xr:uid="{00000000-0005-0000-0000-0000A4080000}"/>
    <cellStyle name="Porcentual 2 2 47" xfId="2206" xr:uid="{00000000-0005-0000-0000-0000A5080000}"/>
    <cellStyle name="Porcentual 2 2 48" xfId="2207" xr:uid="{00000000-0005-0000-0000-0000A6080000}"/>
    <cellStyle name="Porcentual 2 2 49" xfId="2208" xr:uid="{00000000-0005-0000-0000-0000A7080000}"/>
    <cellStyle name="Porcentual 2 2 5" xfId="2209" xr:uid="{00000000-0005-0000-0000-0000A8080000}"/>
    <cellStyle name="Porcentual 2 2 50" xfId="2210" xr:uid="{00000000-0005-0000-0000-0000A9080000}"/>
    <cellStyle name="Porcentual 2 2 51" xfId="2211" xr:uid="{00000000-0005-0000-0000-0000AA080000}"/>
    <cellStyle name="Porcentual 2 2 52" xfId="2212" xr:uid="{00000000-0005-0000-0000-0000AB080000}"/>
    <cellStyle name="Porcentual 2 2 53" xfId="2213" xr:uid="{00000000-0005-0000-0000-0000AC080000}"/>
    <cellStyle name="Porcentual 2 2 54" xfId="2214" xr:uid="{00000000-0005-0000-0000-0000AD080000}"/>
    <cellStyle name="Porcentual 2 2 55" xfId="2215" xr:uid="{00000000-0005-0000-0000-0000AE080000}"/>
    <cellStyle name="Porcentual 2 2 56" xfId="2216" xr:uid="{00000000-0005-0000-0000-0000AF080000}"/>
    <cellStyle name="Porcentual 2 2 57" xfId="2217" xr:uid="{00000000-0005-0000-0000-0000B0080000}"/>
    <cellStyle name="Porcentual 2 2 58" xfId="2218" xr:uid="{00000000-0005-0000-0000-0000B1080000}"/>
    <cellStyle name="Porcentual 2 2 59" xfId="2219" xr:uid="{00000000-0005-0000-0000-0000B2080000}"/>
    <cellStyle name="Porcentual 2 2 6" xfId="2220" xr:uid="{00000000-0005-0000-0000-0000B3080000}"/>
    <cellStyle name="Porcentual 2 2 60" xfId="2221" xr:uid="{00000000-0005-0000-0000-0000B4080000}"/>
    <cellStyle name="Porcentual 2 2 61" xfId="2222" xr:uid="{00000000-0005-0000-0000-0000B5080000}"/>
    <cellStyle name="Porcentual 2 2 62" xfId="2223" xr:uid="{00000000-0005-0000-0000-0000B6080000}"/>
    <cellStyle name="Porcentual 2 2 63" xfId="2224" xr:uid="{00000000-0005-0000-0000-0000B7080000}"/>
    <cellStyle name="Porcentual 2 2 64" xfId="2225" xr:uid="{00000000-0005-0000-0000-0000B8080000}"/>
    <cellStyle name="Porcentual 2 2 65" xfId="2226" xr:uid="{00000000-0005-0000-0000-0000B9080000}"/>
    <cellStyle name="Porcentual 2 2 66" xfId="2227" xr:uid="{00000000-0005-0000-0000-0000BA080000}"/>
    <cellStyle name="Porcentual 2 2 67" xfId="2228" xr:uid="{00000000-0005-0000-0000-0000BB080000}"/>
    <cellStyle name="Porcentual 2 2 68" xfId="2229" xr:uid="{00000000-0005-0000-0000-0000BC080000}"/>
    <cellStyle name="Porcentual 2 2 7" xfId="2230" xr:uid="{00000000-0005-0000-0000-0000BD080000}"/>
    <cellStyle name="Porcentual 2 2 8" xfId="2231" xr:uid="{00000000-0005-0000-0000-0000BE080000}"/>
    <cellStyle name="Porcentual 2 2 9" xfId="2232" xr:uid="{00000000-0005-0000-0000-0000BF080000}"/>
    <cellStyle name="Porcentual 2 3" xfId="2233" xr:uid="{00000000-0005-0000-0000-0000C0080000}"/>
    <cellStyle name="Porcentual 2 3 10" xfId="2234" xr:uid="{00000000-0005-0000-0000-0000C1080000}"/>
    <cellStyle name="Porcentual 2 3 11" xfId="2235" xr:uid="{00000000-0005-0000-0000-0000C2080000}"/>
    <cellStyle name="Porcentual 2 3 12" xfId="2236" xr:uid="{00000000-0005-0000-0000-0000C3080000}"/>
    <cellStyle name="Porcentual 2 3 13" xfId="2237" xr:uid="{00000000-0005-0000-0000-0000C4080000}"/>
    <cellStyle name="Porcentual 2 3 14" xfId="2238" xr:uid="{00000000-0005-0000-0000-0000C5080000}"/>
    <cellStyle name="Porcentual 2 3 15" xfId="2239" xr:uid="{00000000-0005-0000-0000-0000C6080000}"/>
    <cellStyle name="Porcentual 2 3 16" xfId="2240" xr:uid="{00000000-0005-0000-0000-0000C7080000}"/>
    <cellStyle name="Porcentual 2 3 17" xfId="2241" xr:uid="{00000000-0005-0000-0000-0000C8080000}"/>
    <cellStyle name="Porcentual 2 3 18" xfId="2242" xr:uid="{00000000-0005-0000-0000-0000C9080000}"/>
    <cellStyle name="Porcentual 2 3 19" xfId="2243" xr:uid="{00000000-0005-0000-0000-0000CA080000}"/>
    <cellStyle name="Porcentual 2 3 2" xfId="2244" xr:uid="{00000000-0005-0000-0000-0000CB080000}"/>
    <cellStyle name="Porcentual 2 3 20" xfId="2245" xr:uid="{00000000-0005-0000-0000-0000CC080000}"/>
    <cellStyle name="Porcentual 2 3 21" xfId="2246" xr:uid="{00000000-0005-0000-0000-0000CD080000}"/>
    <cellStyle name="Porcentual 2 3 22" xfId="2247" xr:uid="{00000000-0005-0000-0000-0000CE080000}"/>
    <cellStyle name="Porcentual 2 3 23" xfId="2248" xr:uid="{00000000-0005-0000-0000-0000CF080000}"/>
    <cellStyle name="Porcentual 2 3 24" xfId="2249" xr:uid="{00000000-0005-0000-0000-0000D0080000}"/>
    <cellStyle name="Porcentual 2 3 25" xfId="2250" xr:uid="{00000000-0005-0000-0000-0000D1080000}"/>
    <cellStyle name="Porcentual 2 3 26" xfId="2251" xr:uid="{00000000-0005-0000-0000-0000D2080000}"/>
    <cellStyle name="Porcentual 2 3 27" xfId="2252" xr:uid="{00000000-0005-0000-0000-0000D3080000}"/>
    <cellStyle name="Porcentual 2 3 28" xfId="2253" xr:uid="{00000000-0005-0000-0000-0000D4080000}"/>
    <cellStyle name="Porcentual 2 3 29" xfId="2254" xr:uid="{00000000-0005-0000-0000-0000D5080000}"/>
    <cellStyle name="Porcentual 2 3 3" xfId="2255" xr:uid="{00000000-0005-0000-0000-0000D6080000}"/>
    <cellStyle name="Porcentual 2 3 30" xfId="2256" xr:uid="{00000000-0005-0000-0000-0000D7080000}"/>
    <cellStyle name="Porcentual 2 3 31" xfId="2257" xr:uid="{00000000-0005-0000-0000-0000D8080000}"/>
    <cellStyle name="Porcentual 2 3 32" xfId="2258" xr:uid="{00000000-0005-0000-0000-0000D9080000}"/>
    <cellStyle name="Porcentual 2 3 33" xfId="2259" xr:uid="{00000000-0005-0000-0000-0000DA080000}"/>
    <cellStyle name="Porcentual 2 3 34" xfId="2260" xr:uid="{00000000-0005-0000-0000-0000DB080000}"/>
    <cellStyle name="Porcentual 2 3 35" xfId="2261" xr:uid="{00000000-0005-0000-0000-0000DC080000}"/>
    <cellStyle name="Porcentual 2 3 36" xfId="2262" xr:uid="{00000000-0005-0000-0000-0000DD080000}"/>
    <cellStyle name="Porcentual 2 3 37" xfId="2263" xr:uid="{00000000-0005-0000-0000-0000DE080000}"/>
    <cellStyle name="Porcentual 2 3 38" xfId="2264" xr:uid="{00000000-0005-0000-0000-0000DF080000}"/>
    <cellStyle name="Porcentual 2 3 39" xfId="2265" xr:uid="{00000000-0005-0000-0000-0000E0080000}"/>
    <cellStyle name="Porcentual 2 3 4" xfId="2266" xr:uid="{00000000-0005-0000-0000-0000E1080000}"/>
    <cellStyle name="Porcentual 2 3 40" xfId="2267" xr:uid="{00000000-0005-0000-0000-0000E2080000}"/>
    <cellStyle name="Porcentual 2 3 41" xfId="2268" xr:uid="{00000000-0005-0000-0000-0000E3080000}"/>
    <cellStyle name="Porcentual 2 3 42" xfId="2269" xr:uid="{00000000-0005-0000-0000-0000E4080000}"/>
    <cellStyle name="Porcentual 2 3 43" xfId="2270" xr:uid="{00000000-0005-0000-0000-0000E5080000}"/>
    <cellStyle name="Porcentual 2 3 44" xfId="2271" xr:uid="{00000000-0005-0000-0000-0000E6080000}"/>
    <cellStyle name="Porcentual 2 3 45" xfId="2272" xr:uid="{00000000-0005-0000-0000-0000E7080000}"/>
    <cellStyle name="Porcentual 2 3 46" xfId="2273" xr:uid="{00000000-0005-0000-0000-0000E8080000}"/>
    <cellStyle name="Porcentual 2 3 47" xfId="2274" xr:uid="{00000000-0005-0000-0000-0000E9080000}"/>
    <cellStyle name="Porcentual 2 3 48" xfId="2275" xr:uid="{00000000-0005-0000-0000-0000EA080000}"/>
    <cellStyle name="Porcentual 2 3 49" xfId="2276" xr:uid="{00000000-0005-0000-0000-0000EB080000}"/>
    <cellStyle name="Porcentual 2 3 5" xfId="2277" xr:uid="{00000000-0005-0000-0000-0000EC080000}"/>
    <cellStyle name="Porcentual 2 3 50" xfId="2278" xr:uid="{00000000-0005-0000-0000-0000ED080000}"/>
    <cellStyle name="Porcentual 2 3 51" xfId="2279" xr:uid="{00000000-0005-0000-0000-0000EE080000}"/>
    <cellStyle name="Porcentual 2 3 52" xfId="2280" xr:uid="{00000000-0005-0000-0000-0000EF080000}"/>
    <cellStyle name="Porcentual 2 3 53" xfId="2281" xr:uid="{00000000-0005-0000-0000-0000F0080000}"/>
    <cellStyle name="Porcentual 2 3 54" xfId="2282" xr:uid="{00000000-0005-0000-0000-0000F1080000}"/>
    <cellStyle name="Porcentual 2 3 55" xfId="2283" xr:uid="{00000000-0005-0000-0000-0000F2080000}"/>
    <cellStyle name="Porcentual 2 3 56" xfId="2284" xr:uid="{00000000-0005-0000-0000-0000F3080000}"/>
    <cellStyle name="Porcentual 2 3 57" xfId="2285" xr:uid="{00000000-0005-0000-0000-0000F4080000}"/>
    <cellStyle name="Porcentual 2 3 58" xfId="2286" xr:uid="{00000000-0005-0000-0000-0000F5080000}"/>
    <cellStyle name="Porcentual 2 3 59" xfId="2287" xr:uid="{00000000-0005-0000-0000-0000F6080000}"/>
    <cellStyle name="Porcentual 2 3 6" xfId="2288" xr:uid="{00000000-0005-0000-0000-0000F7080000}"/>
    <cellStyle name="Porcentual 2 3 60" xfId="2289" xr:uid="{00000000-0005-0000-0000-0000F8080000}"/>
    <cellStyle name="Porcentual 2 3 61" xfId="2290" xr:uid="{00000000-0005-0000-0000-0000F9080000}"/>
    <cellStyle name="Porcentual 2 3 62" xfId="2291" xr:uid="{00000000-0005-0000-0000-0000FA080000}"/>
    <cellStyle name="Porcentual 2 3 63" xfId="2292" xr:uid="{00000000-0005-0000-0000-0000FB080000}"/>
    <cellStyle name="Porcentual 2 3 64" xfId="2293" xr:uid="{00000000-0005-0000-0000-0000FC080000}"/>
    <cellStyle name="Porcentual 2 3 65" xfId="2294" xr:uid="{00000000-0005-0000-0000-0000FD080000}"/>
    <cellStyle name="Porcentual 2 3 66" xfId="2295" xr:uid="{00000000-0005-0000-0000-0000FE080000}"/>
    <cellStyle name="Porcentual 2 3 7" xfId="2296" xr:uid="{00000000-0005-0000-0000-0000FF080000}"/>
    <cellStyle name="Porcentual 2 3 8" xfId="2297" xr:uid="{00000000-0005-0000-0000-000000090000}"/>
    <cellStyle name="Porcentual 2 3 9" xfId="2298" xr:uid="{00000000-0005-0000-0000-000001090000}"/>
    <cellStyle name="Porcentual 2 4" xfId="2299" xr:uid="{00000000-0005-0000-0000-000002090000}"/>
  </cellStyles>
  <dxfs count="0"/>
  <tableStyles count="1" defaultTableStyle="TableStyleMedium9" defaultPivotStyle="PivotStyleLight16">
    <tableStyle name="Invisible" pivot="0" table="0" count="0" xr9:uid="{83609EE7-9FDE-4A55-A0FD-F3CB08B66BA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133350</xdr:colOff>
      <xdr:row>6</xdr:row>
      <xdr:rowOff>219075</xdr:rowOff>
    </xdr:to>
    <xdr:pic>
      <xdr:nvPicPr>
        <xdr:cNvPr id="142360" name="Picture 1" descr="logo_habitat_bn chiqui">
          <a:extLst>
            <a:ext uri="{FF2B5EF4-FFF2-40B4-BE49-F238E27FC236}">
              <a16:creationId xmlns:a16="http://schemas.microsoft.com/office/drawing/2014/main" id="{00000000-0008-0000-0000-0000182C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8953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421768</xdr:colOff>
      <xdr:row>3</xdr:row>
      <xdr:rowOff>152346</xdr:rowOff>
    </xdr:from>
    <xdr:to>
      <xdr:col>10</xdr:col>
      <xdr:colOff>86591</xdr:colOff>
      <xdr:row>6</xdr:row>
      <xdr:rowOff>112567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4621427" y="152346"/>
          <a:ext cx="1188823" cy="609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6198291</xdr:colOff>
      <xdr:row>0</xdr:row>
      <xdr:rowOff>41413</xdr:rowOff>
    </xdr:from>
    <xdr:to>
      <xdr:col>1</xdr:col>
      <xdr:colOff>8943733</xdr:colOff>
      <xdr:row>2</xdr:row>
      <xdr:rowOff>140025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855641" y="41413"/>
          <a:ext cx="2745442" cy="42246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19050</xdr:rowOff>
    </xdr:from>
    <xdr:to>
      <xdr:col>0</xdr:col>
      <xdr:colOff>819150</xdr:colOff>
      <xdr:row>5</xdr:row>
      <xdr:rowOff>76200</xdr:rowOff>
    </xdr:to>
    <xdr:pic>
      <xdr:nvPicPr>
        <xdr:cNvPr id="117342" name="Picture 1" descr="logo_habitat_bn chiqui">
          <a:extLst>
            <a:ext uri="{FF2B5EF4-FFF2-40B4-BE49-F238E27FC236}">
              <a16:creationId xmlns:a16="http://schemas.microsoft.com/office/drawing/2014/main" id="{00000000-0008-0000-0100-00005ECA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9050"/>
          <a:ext cx="7429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209550</xdr:colOff>
      <xdr:row>1</xdr:row>
      <xdr:rowOff>76200</xdr:rowOff>
    </xdr:from>
    <xdr:to>
      <xdr:col>8</xdr:col>
      <xdr:colOff>723900</xdr:colOff>
      <xdr:row>3</xdr:row>
      <xdr:rowOff>127187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667500" y="238125"/>
          <a:ext cx="14859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304800</xdr:colOff>
      <xdr:row>7</xdr:row>
      <xdr:rowOff>180975</xdr:rowOff>
    </xdr:to>
    <xdr:pic>
      <xdr:nvPicPr>
        <xdr:cNvPr id="133620" name="Picture 1" descr="logo_habitat_bn chiqui">
          <a:extLst>
            <a:ext uri="{FF2B5EF4-FFF2-40B4-BE49-F238E27FC236}">
              <a16:creationId xmlns:a16="http://schemas.microsoft.com/office/drawing/2014/main" id="{00000000-0008-0000-0200-0000F40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209550</xdr:colOff>
      <xdr:row>1</xdr:row>
      <xdr:rowOff>76200</xdr:rowOff>
    </xdr:from>
    <xdr:to>
      <xdr:col>11</xdr:col>
      <xdr:colOff>723900</xdr:colOff>
      <xdr:row>3</xdr:row>
      <xdr:rowOff>127187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667500" y="238125"/>
          <a:ext cx="1485900" cy="41293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352425</xdr:colOff>
      <xdr:row>7</xdr:row>
      <xdr:rowOff>180975</xdr:rowOff>
    </xdr:to>
    <xdr:pic>
      <xdr:nvPicPr>
        <xdr:cNvPr id="138730" name="Picture 1" descr="logo_habitat_bn chiqui">
          <a:extLst>
            <a:ext uri="{FF2B5EF4-FFF2-40B4-BE49-F238E27FC236}">
              <a16:creationId xmlns:a16="http://schemas.microsoft.com/office/drawing/2014/main" id="{00000000-0008-0000-0300-0000EA1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209550</xdr:colOff>
      <xdr:row>1</xdr:row>
      <xdr:rowOff>38100</xdr:rowOff>
    </xdr:from>
    <xdr:to>
      <xdr:col>8</xdr:col>
      <xdr:colOff>723900</xdr:colOff>
      <xdr:row>3</xdr:row>
      <xdr:rowOff>89087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667500" y="200025"/>
          <a:ext cx="1485900" cy="43198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123825</xdr:rowOff>
    </xdr:from>
    <xdr:to>
      <xdr:col>1</xdr:col>
      <xdr:colOff>400050</xdr:colOff>
      <xdr:row>7</xdr:row>
      <xdr:rowOff>19050</xdr:rowOff>
    </xdr:to>
    <xdr:pic>
      <xdr:nvPicPr>
        <xdr:cNvPr id="124438" name="Picture 1" descr="logo_habitat_bn chiqui">
          <a:extLst>
            <a:ext uri="{FF2B5EF4-FFF2-40B4-BE49-F238E27FC236}">
              <a16:creationId xmlns:a16="http://schemas.microsoft.com/office/drawing/2014/main" id="{00000000-0008-0000-0400-000016E6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23825"/>
          <a:ext cx="11049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685801</xdr:colOff>
      <xdr:row>1</xdr:row>
      <xdr:rowOff>76200</xdr:rowOff>
    </xdr:from>
    <xdr:to>
      <xdr:col>11</xdr:col>
      <xdr:colOff>723901</xdr:colOff>
      <xdr:row>3</xdr:row>
      <xdr:rowOff>127187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791201" y="238125"/>
          <a:ext cx="1809750" cy="41293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133350</xdr:rowOff>
    </xdr:from>
    <xdr:to>
      <xdr:col>1</xdr:col>
      <xdr:colOff>352425</xdr:colOff>
      <xdr:row>7</xdr:row>
      <xdr:rowOff>57150</xdr:rowOff>
    </xdr:to>
    <xdr:pic>
      <xdr:nvPicPr>
        <xdr:cNvPr id="121376" name="Picture 1" descr="logo_habitat_bn chiqui">
          <a:extLst>
            <a:ext uri="{FF2B5EF4-FFF2-40B4-BE49-F238E27FC236}">
              <a16:creationId xmlns:a16="http://schemas.microsoft.com/office/drawing/2014/main" id="{00000000-0008-0000-0500-000020DA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33350"/>
          <a:ext cx="10572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209550</xdr:colOff>
      <xdr:row>1</xdr:row>
      <xdr:rowOff>76200</xdr:rowOff>
    </xdr:from>
    <xdr:to>
      <xdr:col>8</xdr:col>
      <xdr:colOff>0</xdr:colOff>
      <xdr:row>3</xdr:row>
      <xdr:rowOff>127187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019925" y="238125"/>
          <a:ext cx="1485900" cy="412937"/>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0</xdr:row>
      <xdr:rowOff>47624</xdr:rowOff>
    </xdr:from>
    <xdr:to>
      <xdr:col>1</xdr:col>
      <xdr:colOff>228600</xdr:colOff>
      <xdr:row>6</xdr:row>
      <xdr:rowOff>24092</xdr:rowOff>
    </xdr:to>
    <xdr:pic>
      <xdr:nvPicPr>
        <xdr:cNvPr id="3" name="Picture 1" descr="logo_habitat_bn chiqui">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7624"/>
          <a:ext cx="1013012" cy="1029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8283</xdr:rowOff>
    </xdr:from>
    <xdr:to>
      <xdr:col>34</xdr:col>
      <xdr:colOff>76200</xdr:colOff>
      <xdr:row>46</xdr:row>
      <xdr:rowOff>155920</xdr:rowOff>
    </xdr:to>
    <xdr:grpSp>
      <xdr:nvGrpSpPr>
        <xdr:cNvPr id="2" name="Grupo 1">
          <a:extLst>
            <a:ext uri="{FF2B5EF4-FFF2-40B4-BE49-F238E27FC236}">
              <a16:creationId xmlns:a16="http://schemas.microsoft.com/office/drawing/2014/main" id="{00000000-0008-0000-0800-000002000000}"/>
            </a:ext>
          </a:extLst>
        </xdr:cNvPr>
        <xdr:cNvGrpSpPr/>
      </xdr:nvGrpSpPr>
      <xdr:grpSpPr>
        <a:xfrm>
          <a:off x="0" y="8283"/>
          <a:ext cx="6553200" cy="9758362"/>
          <a:chOff x="323850" y="23813"/>
          <a:chExt cx="6553200" cy="8910637"/>
        </a:xfrm>
      </xdr:grpSpPr>
      <xdr:cxnSp macro="">
        <xdr:nvCxnSpPr>
          <xdr:cNvPr id="3" name="Conector recto 2">
            <a:extLst>
              <a:ext uri="{FF2B5EF4-FFF2-40B4-BE49-F238E27FC236}">
                <a16:creationId xmlns:a16="http://schemas.microsoft.com/office/drawing/2014/main" id="{00000000-0008-0000-0800-000003000000}"/>
              </a:ext>
            </a:extLst>
          </xdr:cNvPr>
          <xdr:cNvCxnSpPr>
            <a:cxnSpLocks/>
          </xdr:cNvCxnSpPr>
        </xdr:nvCxnSpPr>
        <xdr:spPr>
          <a:xfrm>
            <a:off x="407988" y="1964066"/>
            <a:ext cx="6107112" cy="0"/>
          </a:xfrm>
          <a:prstGeom prst="line">
            <a:avLst/>
          </a:prstGeom>
          <a:ln w="12700"/>
        </xdr:spPr>
        <xdr:style>
          <a:lnRef idx="1">
            <a:schemeClr val="accent1"/>
          </a:lnRef>
          <a:fillRef idx="0">
            <a:schemeClr val="accent1"/>
          </a:fillRef>
          <a:effectRef idx="0">
            <a:schemeClr val="accent1"/>
          </a:effectRef>
          <a:fontRef idx="minor">
            <a:schemeClr val="tx1"/>
          </a:fontRef>
        </xdr:style>
      </xdr:cxnSp>
      <xdr:sp macro="" textlink="">
        <xdr:nvSpPr>
          <xdr:cNvPr id="4" name="Rectángulo 3">
            <a:extLst>
              <a:ext uri="{FF2B5EF4-FFF2-40B4-BE49-F238E27FC236}">
                <a16:creationId xmlns:a16="http://schemas.microsoft.com/office/drawing/2014/main" id="{00000000-0008-0000-0800-000004000000}"/>
              </a:ext>
            </a:extLst>
          </xdr:cNvPr>
          <xdr:cNvSpPr/>
        </xdr:nvSpPr>
        <xdr:spPr>
          <a:xfrm>
            <a:off x="323850" y="735013"/>
            <a:ext cx="98425" cy="2303462"/>
          </a:xfrm>
          <a:prstGeom prst="rect">
            <a:avLst/>
          </a:prstGeom>
          <a:solidFill>
            <a:srgbClr val="003C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eaLnBrk="1" fontAlgn="auto" hangingPunct="1">
              <a:spcBef>
                <a:spcPts val="0"/>
              </a:spcBef>
              <a:spcAft>
                <a:spcPts val="0"/>
              </a:spcAft>
              <a:defRPr/>
            </a:pPr>
            <a:endParaRPr lang="es-CO"/>
          </a:p>
        </xdr:txBody>
      </xdr:sp>
      <xdr:sp macro="" textlink="">
        <xdr:nvSpPr>
          <xdr:cNvPr id="5" name="Rectángulo 4">
            <a:extLst>
              <a:ext uri="{FF2B5EF4-FFF2-40B4-BE49-F238E27FC236}">
                <a16:creationId xmlns:a16="http://schemas.microsoft.com/office/drawing/2014/main" id="{00000000-0008-0000-0800-000005000000}"/>
              </a:ext>
            </a:extLst>
          </xdr:cNvPr>
          <xdr:cNvSpPr/>
        </xdr:nvSpPr>
        <xdr:spPr>
          <a:xfrm>
            <a:off x="434975" y="735013"/>
            <a:ext cx="4829175" cy="323850"/>
          </a:xfrm>
          <a:prstGeom prst="rect">
            <a:avLst/>
          </a:prstGeom>
          <a:solidFill>
            <a:srgbClr val="00A0E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eaLnBrk="1" fontAlgn="auto" hangingPunct="1">
              <a:spcBef>
                <a:spcPts val="0"/>
              </a:spcBef>
              <a:spcAft>
                <a:spcPts val="0"/>
              </a:spcAft>
              <a:defRPr/>
            </a:pPr>
            <a:r>
              <a:rPr lang="es-MX" sz="1600" b="1">
                <a:solidFill>
                  <a:schemeClr val="bg1"/>
                </a:solidFill>
                <a:latin typeface="Century Gothic" panose="020B0502020202020204" pitchFamily="34" charset="0"/>
              </a:rPr>
              <a:t>CARTERA HIPOTECARIA DE VIVIENDA</a:t>
            </a:r>
            <a:endParaRPr lang="es-CO" sz="1600" b="1">
              <a:solidFill>
                <a:schemeClr val="bg1"/>
              </a:solidFill>
              <a:latin typeface="Century Gothic" panose="020B0502020202020204" pitchFamily="34" charset="0"/>
            </a:endParaRPr>
          </a:p>
        </xdr:txBody>
      </xdr:sp>
      <xdr:sp macro="" textlink="">
        <xdr:nvSpPr>
          <xdr:cNvPr id="7" name="Rectángulo 6">
            <a:extLst>
              <a:ext uri="{FF2B5EF4-FFF2-40B4-BE49-F238E27FC236}">
                <a16:creationId xmlns:a16="http://schemas.microsoft.com/office/drawing/2014/main" id="{00000000-0008-0000-0800-000007000000}"/>
              </a:ext>
            </a:extLst>
          </xdr:cNvPr>
          <xdr:cNvSpPr/>
        </xdr:nvSpPr>
        <xdr:spPr>
          <a:xfrm>
            <a:off x="434975" y="2695575"/>
            <a:ext cx="4614863" cy="349250"/>
          </a:xfrm>
          <a:prstGeom prst="rect">
            <a:avLst/>
          </a:prstGeom>
          <a:solidFill>
            <a:srgbClr val="00A0E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eaLnBrk="1" fontAlgn="auto" hangingPunct="1">
              <a:spcBef>
                <a:spcPts val="0"/>
              </a:spcBef>
              <a:spcAft>
                <a:spcPts val="0"/>
              </a:spcAft>
              <a:defRPr/>
            </a:pPr>
            <a:r>
              <a:rPr lang="es-CO" b="1">
                <a:solidFill>
                  <a:schemeClr val="bg1"/>
                </a:solidFill>
                <a:latin typeface="Century Gothic" panose="020B0502020202020204" pitchFamily="34" charset="0"/>
              </a:rPr>
              <a:t>Contexto nacional</a:t>
            </a:r>
            <a:endParaRPr lang="es-CO">
              <a:solidFill>
                <a:schemeClr val="bg1"/>
              </a:solidFill>
              <a:latin typeface="Century Gothic" panose="020B0502020202020204" pitchFamily="34" charset="0"/>
            </a:endParaRPr>
          </a:p>
        </xdr:txBody>
      </xdr:sp>
      <xdr:sp macro="" textlink="">
        <xdr:nvSpPr>
          <xdr:cNvPr id="8" name="Rectángulo 7">
            <a:extLst>
              <a:ext uri="{FF2B5EF4-FFF2-40B4-BE49-F238E27FC236}">
                <a16:creationId xmlns:a16="http://schemas.microsoft.com/office/drawing/2014/main" id="{00000000-0008-0000-0800-000008000000}"/>
              </a:ext>
            </a:extLst>
          </xdr:cNvPr>
          <xdr:cNvSpPr/>
        </xdr:nvSpPr>
        <xdr:spPr>
          <a:xfrm rot="10800000" flipV="1">
            <a:off x="328613" y="8721725"/>
            <a:ext cx="6200775" cy="212725"/>
          </a:xfrm>
          <a:prstGeom prst="rect">
            <a:avLst/>
          </a:prstGeom>
          <a:solidFill>
            <a:srgbClr val="003C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eaLnBrk="1" fontAlgn="auto" hangingPunct="1">
              <a:spcBef>
                <a:spcPts val="0"/>
              </a:spcBef>
              <a:spcAft>
                <a:spcPts val="0"/>
              </a:spcAft>
              <a:defRPr/>
            </a:pPr>
            <a:r>
              <a:rPr lang="es-CO" sz="900">
                <a:solidFill>
                  <a:schemeClr val="bg1"/>
                </a:solidFill>
                <a:latin typeface="Century Gothic" panose="020B0502020202020204" pitchFamily="34" charset="0"/>
              </a:rPr>
              <a:t>Subsecretaría de Planeación y Política, Subdirección de Información Sectorial. Bogotá, Marzo 2019</a:t>
            </a:r>
          </a:p>
        </xdr:txBody>
      </xdr:sp>
      <xdr:pic>
        <xdr:nvPicPr>
          <xdr:cNvPr id="10" name="Imagen 9">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1450" y="23813"/>
            <a:ext cx="1419225" cy="788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Rectángulo 11">
            <a:extLst>
              <a:ext uri="{FF2B5EF4-FFF2-40B4-BE49-F238E27FC236}">
                <a16:creationId xmlns:a16="http://schemas.microsoft.com/office/drawing/2014/main" id="{00000000-0008-0000-0800-00000C000000}"/>
              </a:ext>
            </a:extLst>
          </xdr:cNvPr>
          <xdr:cNvSpPr>
            <a:spLocks noChangeArrowheads="1"/>
          </xdr:cNvSpPr>
        </xdr:nvSpPr>
        <xdr:spPr bwMode="auto">
          <a:xfrm>
            <a:off x="1039813" y="5437188"/>
            <a:ext cx="4994275" cy="415925"/>
          </a:xfrm>
          <a:prstGeom prst="rect">
            <a:avLst/>
          </a:prstGeom>
          <a:noFill/>
          <a:ln>
            <a:noFill/>
          </a:ln>
        </xdr:spPr>
        <xdr:txBody>
          <a:bodyPr wrap="square">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eaLnBrk="1" hangingPunct="1">
              <a:defRPr/>
            </a:pPr>
            <a:r>
              <a:rPr lang="es-CO" sz="1050">
                <a:solidFill>
                  <a:srgbClr val="00A0E6"/>
                </a:solidFill>
                <a:latin typeface="Century Gothic" panose="020B0502020202020204" pitchFamily="34" charset="0"/>
              </a:rPr>
              <a:t>Grafica 1. </a:t>
            </a:r>
            <a:r>
              <a:rPr lang="es-MX" sz="1050">
                <a:solidFill>
                  <a:srgbClr val="00A0E6"/>
                </a:solidFill>
                <a:latin typeface="Century Gothic" panose="020B0502020202020204" pitchFamily="34" charset="0"/>
              </a:rPr>
              <a:t>Variación anual cartera trimestral de vivienda, Bogotá y Colombia (IV Trimestre)</a:t>
            </a:r>
          </a:p>
        </xdr:txBody>
      </xdr:sp>
      <xdr:sp macro="" textlink="">
        <xdr:nvSpPr>
          <xdr:cNvPr id="13" name="CuadroTexto 10">
            <a:extLst>
              <a:ext uri="{FF2B5EF4-FFF2-40B4-BE49-F238E27FC236}">
                <a16:creationId xmlns:a16="http://schemas.microsoft.com/office/drawing/2014/main" id="{00000000-0008-0000-0800-00000D000000}"/>
              </a:ext>
            </a:extLst>
          </xdr:cNvPr>
          <xdr:cNvSpPr txBox="1">
            <a:spLocks noChangeArrowheads="1"/>
          </xdr:cNvSpPr>
        </xdr:nvSpPr>
        <xdr:spPr bwMode="auto">
          <a:xfrm>
            <a:off x="1601788" y="8501063"/>
            <a:ext cx="3662362" cy="220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eaLnBrk="1" hangingPunct="1">
              <a:lnSpc>
                <a:spcPct val="115000"/>
              </a:lnSpc>
            </a:pPr>
            <a:r>
              <a:rPr lang="es-CO" altLang="es-CO" sz="800">
                <a:latin typeface="Century Gothic" panose="020B0502020202020204" pitchFamily="34" charset="0"/>
              </a:rPr>
              <a:t>Fuente: DANE – CHV, Elaboró SDHT – SIS</a:t>
            </a:r>
            <a:r>
              <a:rPr lang="es-MX" altLang="es-CO" sz="800">
                <a:latin typeface="Century Gothic" panose="020B0502020202020204" pitchFamily="34" charset="0"/>
              </a:rPr>
              <a:t> </a:t>
            </a:r>
          </a:p>
        </xdr:txBody>
      </xdr:sp>
      <xdr:pic>
        <xdr:nvPicPr>
          <xdr:cNvPr id="14" name="Imagen 13">
            <a:extLst>
              <a:ext uri="{FF2B5EF4-FFF2-40B4-BE49-F238E27FC236}">
                <a16:creationId xmlns:a16="http://schemas.microsoft.com/office/drawing/2014/main" id="{00000000-0008-0000-0800-00000E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2288" y="5870575"/>
            <a:ext cx="5903912" cy="2795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CuadroTexto 1">
            <a:extLst>
              <a:ext uri="{FF2B5EF4-FFF2-40B4-BE49-F238E27FC236}">
                <a16:creationId xmlns:a16="http://schemas.microsoft.com/office/drawing/2014/main" id="{00000000-0008-0000-0800-00000F000000}"/>
              </a:ext>
            </a:extLst>
          </xdr:cNvPr>
          <xdr:cNvSpPr txBox="1"/>
        </xdr:nvSpPr>
        <xdr:spPr>
          <a:xfrm>
            <a:off x="6474619" y="1209437"/>
            <a:ext cx="392112" cy="707886"/>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1</a:t>
            </a:r>
          </a:p>
        </xdr:txBody>
      </xdr:sp>
      <xdr:sp macro="" textlink="">
        <xdr:nvSpPr>
          <xdr:cNvPr id="16" name="CuadroTexto 14">
            <a:extLst>
              <a:ext uri="{FF2B5EF4-FFF2-40B4-BE49-F238E27FC236}">
                <a16:creationId xmlns:a16="http://schemas.microsoft.com/office/drawing/2014/main" id="{00000000-0008-0000-0800-000010000000}"/>
              </a:ext>
            </a:extLst>
          </xdr:cNvPr>
          <xdr:cNvSpPr txBox="1"/>
        </xdr:nvSpPr>
        <xdr:spPr>
          <a:xfrm>
            <a:off x="6484938" y="1901448"/>
            <a:ext cx="392112" cy="707886"/>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2</a:t>
            </a:r>
          </a:p>
        </xdr:txBody>
      </xdr:sp>
      <xdr:sp macro="" textlink="">
        <xdr:nvSpPr>
          <xdr:cNvPr id="17" name="CuadroTexto 15">
            <a:extLst>
              <a:ext uri="{FF2B5EF4-FFF2-40B4-BE49-F238E27FC236}">
                <a16:creationId xmlns:a16="http://schemas.microsoft.com/office/drawing/2014/main" id="{00000000-0008-0000-0800-000011000000}"/>
              </a:ext>
            </a:extLst>
          </xdr:cNvPr>
          <xdr:cNvSpPr txBox="1"/>
        </xdr:nvSpPr>
        <xdr:spPr>
          <a:xfrm>
            <a:off x="6465888" y="3052764"/>
            <a:ext cx="392112" cy="707886"/>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3</a:t>
            </a:r>
          </a:p>
        </xdr:txBody>
      </xdr:sp>
      <xdr:sp macro="" textlink="">
        <xdr:nvSpPr>
          <xdr:cNvPr id="18" name="CuadroTexto 16">
            <a:extLst>
              <a:ext uri="{FF2B5EF4-FFF2-40B4-BE49-F238E27FC236}">
                <a16:creationId xmlns:a16="http://schemas.microsoft.com/office/drawing/2014/main" id="{00000000-0008-0000-0800-000012000000}"/>
              </a:ext>
            </a:extLst>
          </xdr:cNvPr>
          <xdr:cNvSpPr txBox="1"/>
        </xdr:nvSpPr>
        <xdr:spPr>
          <a:xfrm>
            <a:off x="6447632" y="3999844"/>
            <a:ext cx="392112" cy="707886"/>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4</a:t>
            </a:r>
          </a:p>
        </xdr:txBody>
      </xdr:sp>
      <xdr:sp macro="" textlink="">
        <xdr:nvSpPr>
          <xdr:cNvPr id="19" name="CuadroTexto 18">
            <a:extLst>
              <a:ext uri="{FF2B5EF4-FFF2-40B4-BE49-F238E27FC236}">
                <a16:creationId xmlns:a16="http://schemas.microsoft.com/office/drawing/2014/main" id="{00000000-0008-0000-0800-000013000000}"/>
              </a:ext>
            </a:extLst>
          </xdr:cNvPr>
          <xdr:cNvSpPr txBox="1"/>
        </xdr:nvSpPr>
        <xdr:spPr>
          <a:xfrm>
            <a:off x="6457157" y="4674673"/>
            <a:ext cx="354012" cy="708402"/>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5</a:t>
            </a:r>
          </a:p>
        </xdr:txBody>
      </xdr:sp>
    </xdr:grpSp>
    <xdr:clientData/>
  </xdr:twoCellAnchor>
  <xdr:twoCellAnchor>
    <xdr:from>
      <xdr:col>0</xdr:col>
      <xdr:colOff>0</xdr:colOff>
      <xdr:row>48</xdr:row>
      <xdr:rowOff>0</xdr:rowOff>
    </xdr:from>
    <xdr:to>
      <xdr:col>51</xdr:col>
      <xdr:colOff>50800</xdr:colOff>
      <xdr:row>93</xdr:row>
      <xdr:rowOff>147637</xdr:rowOff>
    </xdr:to>
    <xdr:grpSp>
      <xdr:nvGrpSpPr>
        <xdr:cNvPr id="32" name="Grupo 31">
          <a:extLst>
            <a:ext uri="{FF2B5EF4-FFF2-40B4-BE49-F238E27FC236}">
              <a16:creationId xmlns:a16="http://schemas.microsoft.com/office/drawing/2014/main" id="{00000000-0008-0000-0800-000020000000}"/>
            </a:ext>
          </a:extLst>
        </xdr:cNvPr>
        <xdr:cNvGrpSpPr/>
      </xdr:nvGrpSpPr>
      <xdr:grpSpPr>
        <a:xfrm>
          <a:off x="0" y="10029825"/>
          <a:ext cx="9766300" cy="9596437"/>
          <a:chOff x="328613" y="23813"/>
          <a:chExt cx="9766300" cy="8910637"/>
        </a:xfrm>
      </xdr:grpSpPr>
      <xdr:pic>
        <xdr:nvPicPr>
          <xdr:cNvPr id="33" name="Imagen 32">
            <a:extLst>
              <a:ext uri="{FF2B5EF4-FFF2-40B4-BE49-F238E27FC236}">
                <a16:creationId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1450" y="23813"/>
            <a:ext cx="1419225" cy="788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4" name="Rectangle 2">
            <a:extLst>
              <a:ext uri="{FF2B5EF4-FFF2-40B4-BE49-F238E27FC236}">
                <a16:creationId xmlns:a16="http://schemas.microsoft.com/office/drawing/2014/main" id="{00000000-0008-0000-0800-000022000000}"/>
              </a:ext>
            </a:extLst>
          </xdr:cNvPr>
          <xdr:cNvSpPr>
            <a:spLocks noChangeArrowheads="1"/>
          </xdr:cNvSpPr>
        </xdr:nvSpPr>
        <xdr:spPr bwMode="auto">
          <a:xfrm>
            <a:off x="3236913" y="1203325"/>
            <a:ext cx="68580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chor="ctr">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eaLnBrk="1" hangingPunct="1"/>
            <a:endParaRPr lang="es-CO" altLang="es-CO"/>
          </a:p>
        </xdr:txBody>
      </xdr:sp>
      <xdr:sp macro="" textlink="">
        <xdr:nvSpPr>
          <xdr:cNvPr id="36" name="Rectángulo 35">
            <a:extLst>
              <a:ext uri="{FF2B5EF4-FFF2-40B4-BE49-F238E27FC236}">
                <a16:creationId xmlns:a16="http://schemas.microsoft.com/office/drawing/2014/main" id="{00000000-0008-0000-0800-000024000000}"/>
              </a:ext>
            </a:extLst>
          </xdr:cNvPr>
          <xdr:cNvSpPr/>
        </xdr:nvSpPr>
        <xdr:spPr>
          <a:xfrm>
            <a:off x="584200" y="812800"/>
            <a:ext cx="4597400" cy="352425"/>
          </a:xfrm>
          <a:prstGeom prst="rect">
            <a:avLst/>
          </a:prstGeom>
          <a:solidFill>
            <a:srgbClr val="00A0E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eaLnBrk="1" fontAlgn="auto" hangingPunct="1">
              <a:spcBef>
                <a:spcPts val="0"/>
              </a:spcBef>
              <a:spcAft>
                <a:spcPts val="0"/>
              </a:spcAft>
              <a:defRPr/>
            </a:pPr>
            <a:r>
              <a:rPr lang="es-MX" b="1">
                <a:solidFill>
                  <a:schemeClr val="bg1"/>
                </a:solidFill>
                <a:latin typeface="Century Gothic" panose="020B0502020202020204" pitchFamily="34" charset="0"/>
              </a:rPr>
              <a:t>Análisis Bogotá</a:t>
            </a:r>
            <a:endParaRPr lang="es-MX">
              <a:solidFill>
                <a:schemeClr val="bg1"/>
              </a:solidFill>
              <a:latin typeface="Century Gothic" panose="020B0502020202020204" pitchFamily="34" charset="0"/>
            </a:endParaRPr>
          </a:p>
        </xdr:txBody>
      </xdr:sp>
      <xdr:sp macro="" textlink="">
        <xdr:nvSpPr>
          <xdr:cNvPr id="37" name="Rectángulo 36">
            <a:extLst>
              <a:ext uri="{FF2B5EF4-FFF2-40B4-BE49-F238E27FC236}">
                <a16:creationId xmlns:a16="http://schemas.microsoft.com/office/drawing/2014/main" id="{00000000-0008-0000-0800-000025000000}"/>
              </a:ext>
            </a:extLst>
          </xdr:cNvPr>
          <xdr:cNvSpPr>
            <a:spLocks noChangeArrowheads="1"/>
          </xdr:cNvSpPr>
        </xdr:nvSpPr>
        <xdr:spPr bwMode="auto">
          <a:xfrm>
            <a:off x="1104900" y="4845050"/>
            <a:ext cx="4992688" cy="415925"/>
          </a:xfrm>
          <a:prstGeom prst="rect">
            <a:avLst/>
          </a:prstGeom>
          <a:noFill/>
          <a:ln>
            <a:noFill/>
          </a:ln>
        </xdr:spPr>
        <xdr:txBody>
          <a:bodyPr wrap="square">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eaLnBrk="1" hangingPunct="1">
              <a:defRPr/>
            </a:pPr>
            <a:r>
              <a:rPr lang="es-CO" sz="1050">
                <a:solidFill>
                  <a:srgbClr val="00A0E6"/>
                </a:solidFill>
                <a:latin typeface="Century Gothic" panose="020B0502020202020204" pitchFamily="34" charset="0"/>
              </a:rPr>
              <a:t>Grafica 2. </a:t>
            </a:r>
            <a:r>
              <a:rPr lang="es-MX" sz="1050">
                <a:solidFill>
                  <a:srgbClr val="00A0E6"/>
                </a:solidFill>
                <a:latin typeface="Century Gothic" panose="020B0502020202020204" pitchFamily="34" charset="0"/>
              </a:rPr>
              <a:t>Calidad de la cartera bruta de vivienda, , Bogotá y Colombia (IV Trimestre)</a:t>
            </a:r>
          </a:p>
        </xdr:txBody>
      </xdr:sp>
      <xdr:sp macro="" textlink="">
        <xdr:nvSpPr>
          <xdr:cNvPr id="38" name="CuadroTexto 10">
            <a:extLst>
              <a:ext uri="{FF2B5EF4-FFF2-40B4-BE49-F238E27FC236}">
                <a16:creationId xmlns:a16="http://schemas.microsoft.com/office/drawing/2014/main" id="{00000000-0008-0000-0800-000026000000}"/>
              </a:ext>
            </a:extLst>
          </xdr:cNvPr>
          <xdr:cNvSpPr txBox="1">
            <a:spLocks noChangeArrowheads="1"/>
          </xdr:cNvSpPr>
        </xdr:nvSpPr>
        <xdr:spPr bwMode="auto">
          <a:xfrm>
            <a:off x="1519238" y="8448675"/>
            <a:ext cx="3663950" cy="220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pPr algn="ctr" eaLnBrk="1" hangingPunct="1">
              <a:lnSpc>
                <a:spcPct val="115000"/>
              </a:lnSpc>
            </a:pPr>
            <a:r>
              <a:rPr lang="es-CO" altLang="es-CO" sz="800">
                <a:latin typeface="Century Gothic" panose="020B0502020202020204" pitchFamily="34" charset="0"/>
              </a:rPr>
              <a:t>Fuente: DANE – CHV, Elaboró SDHT – SIS</a:t>
            </a:r>
            <a:r>
              <a:rPr lang="es-MX" altLang="es-CO" sz="800">
                <a:latin typeface="Century Gothic" panose="020B0502020202020204" pitchFamily="34" charset="0"/>
              </a:rPr>
              <a:t> </a:t>
            </a:r>
          </a:p>
        </xdr:txBody>
      </xdr:sp>
      <xdr:pic>
        <xdr:nvPicPr>
          <xdr:cNvPr id="39" name="Imagen 38">
            <a:extLst>
              <a:ext uri="{FF2B5EF4-FFF2-40B4-BE49-F238E27FC236}">
                <a16:creationId xmlns:a16="http://schemas.microsoft.com/office/drawing/2014/main" id="{00000000-0008-0000-0800-000027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0413" y="5407025"/>
            <a:ext cx="5337175" cy="3262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0" name="Rectángulo 39">
            <a:extLst>
              <a:ext uri="{FF2B5EF4-FFF2-40B4-BE49-F238E27FC236}">
                <a16:creationId xmlns:a16="http://schemas.microsoft.com/office/drawing/2014/main" id="{00000000-0008-0000-0800-000028000000}"/>
              </a:ext>
            </a:extLst>
          </xdr:cNvPr>
          <xdr:cNvSpPr/>
        </xdr:nvSpPr>
        <xdr:spPr>
          <a:xfrm rot="10800000" flipV="1">
            <a:off x="328613" y="8721725"/>
            <a:ext cx="6200775" cy="212725"/>
          </a:xfrm>
          <a:prstGeom prst="rect">
            <a:avLst/>
          </a:prstGeom>
          <a:solidFill>
            <a:srgbClr val="003C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algn="l" defTabSz="457200" rtl="0" eaLnBrk="0" fontAlgn="base" hangingPunct="0">
              <a:spcBef>
                <a:spcPct val="0"/>
              </a:spcBef>
              <a:spcAft>
                <a:spcPct val="0"/>
              </a:spcAft>
              <a:defRPr kern="1200">
                <a:solidFill>
                  <a:schemeClr val="lt1"/>
                </a:solidFill>
                <a:latin typeface="+mn-lt"/>
                <a:ea typeface="+mn-ea"/>
                <a:cs typeface="+mn-cs"/>
              </a:defRPr>
            </a:lvl1pPr>
            <a:lvl2pPr marL="457200" algn="l" defTabSz="457200" rtl="0" eaLnBrk="0" fontAlgn="base" hangingPunct="0">
              <a:spcBef>
                <a:spcPct val="0"/>
              </a:spcBef>
              <a:spcAft>
                <a:spcPct val="0"/>
              </a:spcAft>
              <a:defRPr kern="1200">
                <a:solidFill>
                  <a:schemeClr val="lt1"/>
                </a:solidFill>
                <a:latin typeface="+mn-lt"/>
                <a:ea typeface="+mn-ea"/>
                <a:cs typeface="+mn-cs"/>
              </a:defRPr>
            </a:lvl2pPr>
            <a:lvl3pPr marL="914400" algn="l" defTabSz="457200" rtl="0" eaLnBrk="0" fontAlgn="base" hangingPunct="0">
              <a:spcBef>
                <a:spcPct val="0"/>
              </a:spcBef>
              <a:spcAft>
                <a:spcPct val="0"/>
              </a:spcAft>
              <a:defRPr kern="1200">
                <a:solidFill>
                  <a:schemeClr val="lt1"/>
                </a:solidFill>
                <a:latin typeface="+mn-lt"/>
                <a:ea typeface="+mn-ea"/>
                <a:cs typeface="+mn-cs"/>
              </a:defRPr>
            </a:lvl3pPr>
            <a:lvl4pPr marL="1371600" algn="l" defTabSz="457200" rtl="0" eaLnBrk="0" fontAlgn="base" hangingPunct="0">
              <a:spcBef>
                <a:spcPct val="0"/>
              </a:spcBef>
              <a:spcAft>
                <a:spcPct val="0"/>
              </a:spcAft>
              <a:defRPr kern="1200">
                <a:solidFill>
                  <a:schemeClr val="lt1"/>
                </a:solidFill>
                <a:latin typeface="+mn-lt"/>
                <a:ea typeface="+mn-ea"/>
                <a:cs typeface="+mn-cs"/>
              </a:defRPr>
            </a:lvl4pPr>
            <a:lvl5pPr marL="1828800" algn="l" defTabSz="457200"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eaLnBrk="1" fontAlgn="auto" hangingPunct="1">
              <a:spcBef>
                <a:spcPts val="0"/>
              </a:spcBef>
              <a:spcAft>
                <a:spcPts val="0"/>
              </a:spcAft>
              <a:defRPr/>
            </a:pPr>
            <a:r>
              <a:rPr lang="es-CO" sz="900">
                <a:solidFill>
                  <a:schemeClr val="bg1"/>
                </a:solidFill>
                <a:latin typeface="Century Gothic" panose="020B0502020202020204" pitchFamily="34" charset="0"/>
              </a:rPr>
              <a:t>Subsecretaría de Planeación y Política, Subdirección de Información Sectorial. Bogotá, Marzo 2019</a:t>
            </a:r>
          </a:p>
        </xdr:txBody>
      </xdr:sp>
      <xdr:sp macro="" textlink="">
        <xdr:nvSpPr>
          <xdr:cNvPr id="41" name="CuadroTexto 10">
            <a:extLst>
              <a:ext uri="{FF2B5EF4-FFF2-40B4-BE49-F238E27FC236}">
                <a16:creationId xmlns:a16="http://schemas.microsoft.com/office/drawing/2014/main" id="{00000000-0008-0000-0800-000029000000}"/>
              </a:ext>
            </a:extLst>
          </xdr:cNvPr>
          <xdr:cNvSpPr txBox="1"/>
        </xdr:nvSpPr>
        <xdr:spPr>
          <a:xfrm>
            <a:off x="6352382" y="1342648"/>
            <a:ext cx="354012" cy="708402"/>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6</a:t>
            </a:r>
          </a:p>
        </xdr:txBody>
      </xdr:sp>
      <xdr:sp macro="" textlink="">
        <xdr:nvSpPr>
          <xdr:cNvPr id="42" name="CuadroTexto 11">
            <a:extLst>
              <a:ext uri="{FF2B5EF4-FFF2-40B4-BE49-F238E27FC236}">
                <a16:creationId xmlns:a16="http://schemas.microsoft.com/office/drawing/2014/main" id="{00000000-0008-0000-0800-00002A000000}"/>
              </a:ext>
            </a:extLst>
          </xdr:cNvPr>
          <xdr:cNvSpPr txBox="1"/>
        </xdr:nvSpPr>
        <xdr:spPr>
          <a:xfrm>
            <a:off x="6353176" y="2474398"/>
            <a:ext cx="354012" cy="708402"/>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7</a:t>
            </a:r>
          </a:p>
        </xdr:txBody>
      </xdr:sp>
      <xdr:sp macro="" textlink="">
        <xdr:nvSpPr>
          <xdr:cNvPr id="43" name="CuadroTexto 12">
            <a:extLst>
              <a:ext uri="{FF2B5EF4-FFF2-40B4-BE49-F238E27FC236}">
                <a16:creationId xmlns:a16="http://schemas.microsoft.com/office/drawing/2014/main" id="{00000000-0008-0000-0800-00002B000000}"/>
              </a:ext>
            </a:extLst>
          </xdr:cNvPr>
          <xdr:cNvSpPr txBox="1"/>
        </xdr:nvSpPr>
        <xdr:spPr>
          <a:xfrm>
            <a:off x="6352382" y="3351320"/>
            <a:ext cx="354012" cy="708402"/>
          </a:xfrm>
          <a:prstGeom prst="rect">
            <a:avLst/>
          </a:prstGeom>
          <a:noFill/>
        </xdr:spPr>
        <xdr:txBody>
          <a:bodyPr wrap="square" rtlCol="0">
            <a:spAutoFit/>
          </a:bodyPr>
          <a:lstStyle>
            <a:defPPr>
              <a:defRPr lang="en-US"/>
            </a:defPPr>
            <a:lvl1pPr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defTabSz="457200"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r>
              <a:rPr lang="es-CO" sz="4000">
                <a:solidFill>
                  <a:srgbClr val="FF0000"/>
                </a:solidFill>
              </a:rPr>
              <a:t>8</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33"/>
  <sheetViews>
    <sheetView topLeftCell="A4" zoomScale="110" zoomScaleNormal="110" workbookViewId="0">
      <selection activeCell="I28" sqref="I28"/>
    </sheetView>
  </sheetViews>
  <sheetFormatPr baseColWidth="10" defaultRowHeight="15" x14ac:dyDescent="0.25"/>
  <cols>
    <col min="1" max="1" width="11.42578125" style="1"/>
    <col min="2" max="2" width="4.5703125" style="1" customWidth="1"/>
    <col min="3" max="3" width="6.42578125" style="1" customWidth="1"/>
    <col min="4" max="4" width="4.140625" style="1" customWidth="1"/>
    <col min="5" max="6" width="6.7109375" style="1" customWidth="1"/>
    <col min="7" max="16384" width="11.42578125" style="1"/>
  </cols>
  <sheetData>
    <row r="1" spans="1:8" hidden="1" x14ac:dyDescent="0.25"/>
    <row r="2" spans="1:8" hidden="1" x14ac:dyDescent="0.25"/>
    <row r="3" spans="1:8" hidden="1" x14ac:dyDescent="0.25"/>
    <row r="4" spans="1:8" ht="20.25" x14ac:dyDescent="0.3">
      <c r="A4" s="132"/>
      <c r="C4" s="2" t="s">
        <v>8</v>
      </c>
      <c r="D4" s="3"/>
      <c r="E4" s="3"/>
      <c r="F4" s="3"/>
    </row>
    <row r="5" spans="1:8" ht="15.75" x14ac:dyDescent="0.25">
      <c r="A5" s="132"/>
      <c r="C5" s="4" t="s">
        <v>154</v>
      </c>
    </row>
    <row r="6" spans="1:8" x14ac:dyDescent="0.25">
      <c r="A6" s="132"/>
    </row>
    <row r="7" spans="1:8" ht="18.75" x14ac:dyDescent="0.3">
      <c r="A7" s="132"/>
      <c r="D7" s="5" t="s">
        <v>0</v>
      </c>
    </row>
    <row r="8" spans="1:8" ht="24" customHeight="1" x14ac:dyDescent="0.3">
      <c r="D8" s="5"/>
      <c r="E8" s="6" t="s">
        <v>46</v>
      </c>
      <c r="F8" s="6"/>
    </row>
    <row r="9" spans="1:8" ht="18.75" x14ac:dyDescent="0.3">
      <c r="D9" s="5"/>
      <c r="F9" s="11" t="s">
        <v>95</v>
      </c>
    </row>
    <row r="10" spans="1:8" ht="18.75" x14ac:dyDescent="0.3">
      <c r="D10" s="5"/>
      <c r="F10" s="11" t="s">
        <v>104</v>
      </c>
      <c r="G10" s="11" t="s">
        <v>100</v>
      </c>
    </row>
    <row r="11" spans="1:8" x14ac:dyDescent="0.25">
      <c r="G11" s="52" t="s">
        <v>43</v>
      </c>
      <c r="H11" s="7" t="s">
        <v>101</v>
      </c>
    </row>
    <row r="12" spans="1:8" x14ac:dyDescent="0.25">
      <c r="G12" s="52" t="s">
        <v>44</v>
      </c>
      <c r="H12" s="52" t="s">
        <v>108</v>
      </c>
    </row>
    <row r="13" spans="1:8" x14ac:dyDescent="0.25">
      <c r="G13" s="52" t="s">
        <v>109</v>
      </c>
      <c r="H13" s="52" t="s">
        <v>111</v>
      </c>
    </row>
    <row r="14" spans="1:8" x14ac:dyDescent="0.25">
      <c r="F14" s="53" t="s">
        <v>105</v>
      </c>
      <c r="G14" s="11" t="s">
        <v>102</v>
      </c>
      <c r="H14" s="7"/>
    </row>
    <row r="15" spans="1:8" x14ac:dyDescent="0.25">
      <c r="G15" s="52" t="s">
        <v>45</v>
      </c>
      <c r="H15" s="52" t="s">
        <v>101</v>
      </c>
    </row>
    <row r="16" spans="1:8" x14ac:dyDescent="0.25">
      <c r="G16" s="52" t="s">
        <v>94</v>
      </c>
      <c r="H16" s="52" t="s">
        <v>108</v>
      </c>
    </row>
    <row r="18" spans="6:8" x14ac:dyDescent="0.25">
      <c r="G18" s="52"/>
      <c r="H18" s="52"/>
    </row>
    <row r="19" spans="6:8" x14ac:dyDescent="0.25">
      <c r="G19" s="52"/>
      <c r="H19" s="52"/>
    </row>
    <row r="20" spans="6:8" x14ac:dyDescent="0.25">
      <c r="G20" s="52"/>
      <c r="H20" s="54"/>
    </row>
    <row r="21" spans="6:8" x14ac:dyDescent="0.25">
      <c r="G21" s="52"/>
      <c r="H21" s="52"/>
    </row>
    <row r="22" spans="6:8" x14ac:dyDescent="0.25">
      <c r="G22" s="52"/>
      <c r="H22" s="52"/>
    </row>
    <row r="23" spans="6:8" x14ac:dyDescent="0.25">
      <c r="G23" s="52"/>
      <c r="H23" s="52"/>
    </row>
    <row r="24" spans="6:8" x14ac:dyDescent="0.25">
      <c r="G24" s="52"/>
      <c r="H24" s="52"/>
    </row>
    <row r="25" spans="6:8" x14ac:dyDescent="0.25">
      <c r="G25" s="52"/>
      <c r="H25" s="52"/>
    </row>
    <row r="26" spans="6:8" x14ac:dyDescent="0.25">
      <c r="F26" s="11"/>
      <c r="G26" s="11"/>
      <c r="H26" s="7"/>
    </row>
    <row r="27" spans="6:8" x14ac:dyDescent="0.25">
      <c r="G27" s="52"/>
      <c r="H27" s="52"/>
    </row>
    <row r="28" spans="6:8" x14ac:dyDescent="0.25">
      <c r="G28" s="52"/>
      <c r="H28" s="52"/>
    </row>
    <row r="29" spans="6:8" x14ac:dyDescent="0.25">
      <c r="G29" s="52"/>
      <c r="H29" s="52"/>
    </row>
    <row r="30" spans="6:8" x14ac:dyDescent="0.25">
      <c r="G30" s="52"/>
      <c r="H30" s="52"/>
    </row>
    <row r="31" spans="6:8" x14ac:dyDescent="0.25">
      <c r="G31" s="52"/>
      <c r="H31" s="52"/>
    </row>
    <row r="32" spans="6:8" x14ac:dyDescent="0.25">
      <c r="G32" s="52"/>
      <c r="H32" s="52"/>
    </row>
    <row r="33" spans="7:8" x14ac:dyDescent="0.25">
      <c r="G33" s="52"/>
      <c r="H33" s="52"/>
    </row>
  </sheetData>
  <mergeCells count="1">
    <mergeCell ref="A4:A7"/>
  </mergeCells>
  <hyperlinks>
    <hyperlink ref="G11" location="'1'!A1" display="Cuadro 1" xr:uid="{00000000-0004-0000-0000-000000000000}"/>
    <hyperlink ref="H11" location="'Cuadro 1'!A1" display="Número y valor de los créditos concedidos para la compra de vivienda, por tipo de vivienda " xr:uid="{00000000-0004-0000-0000-000001000000}"/>
    <hyperlink ref="H15" location="'Cuadro 16'!A1" display="Total Nacional y Bogotá, variaciones y participación de Bogotá" xr:uid="{00000000-0004-0000-0000-000002000000}"/>
    <hyperlink ref="G15" location="'3'!A1" display="Cuadro 3" xr:uid="{00000000-0004-0000-0000-000003000000}"/>
    <hyperlink ref="G16" location="'Cuadro 1'!A1" display="Cuadro 1" xr:uid="{00000000-0004-0000-0000-000004000000}"/>
    <hyperlink ref="G12" location="'2'!A1" display="Cuadro 2" xr:uid="{00000000-0004-0000-0000-000005000000}"/>
    <hyperlink ref="H12" location="'Cuadro 2'!A1" display="Por tipo de vivienda (VIS y No VIS)" xr:uid="{00000000-0004-0000-0000-000006000000}"/>
    <hyperlink ref="G16" location="'4'!A1" display="Cuadro 4" xr:uid="{00000000-0004-0000-0000-000007000000}"/>
    <hyperlink ref="H16" location="'Cuadro 17'!A1" display="Por tipo de vivienda (VIS y No VIS)" xr:uid="{00000000-0004-0000-0000-000008000000}"/>
    <hyperlink ref="G13" location="'5'!A1" display="Cuadro 5" xr:uid="{00000000-0004-0000-0000-000009000000}"/>
    <hyperlink ref="H13" location="'Cuadro 17'!A1" display="Por tipo de vivienda (VIS y No VIS)" xr:uid="{00000000-0004-0000-0000-00000A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61"/>
  <sheetViews>
    <sheetView topLeftCell="A39" workbookViewId="0">
      <selection activeCell="B54" sqref="B54"/>
    </sheetView>
  </sheetViews>
  <sheetFormatPr baseColWidth="10" defaultRowHeight="12.75" x14ac:dyDescent="0.25"/>
  <cols>
    <col min="1" max="1" width="24.85546875" style="15" customWidth="1"/>
    <col min="2" max="2" width="135.140625" style="15" customWidth="1"/>
    <col min="3" max="16384" width="11.42578125" style="15"/>
  </cols>
  <sheetData>
    <row r="1" spans="1:2" x14ac:dyDescent="0.25">
      <c r="A1" s="139"/>
      <c r="B1" s="140"/>
    </row>
    <row r="2" spans="1:2" x14ac:dyDescent="0.25">
      <c r="A2" s="141" t="s">
        <v>1</v>
      </c>
      <c r="B2" s="142"/>
    </row>
    <row r="3" spans="1:2" x14ac:dyDescent="0.25">
      <c r="A3" s="141" t="s">
        <v>78</v>
      </c>
      <c r="B3" s="142"/>
    </row>
    <row r="4" spans="1:2" x14ac:dyDescent="0.25">
      <c r="A4" s="141">
        <v>2013</v>
      </c>
      <c r="B4" s="142"/>
    </row>
    <row r="5" spans="1:2" x14ac:dyDescent="0.25">
      <c r="A5" s="16"/>
      <c r="B5" s="17"/>
    </row>
    <row r="6" spans="1:2" x14ac:dyDescent="0.25">
      <c r="A6" s="18"/>
      <c r="B6" s="19"/>
    </row>
    <row r="7" spans="1:2" x14ac:dyDescent="0.25">
      <c r="A7" s="24" t="s">
        <v>9</v>
      </c>
      <c r="B7" s="24" t="s">
        <v>10</v>
      </c>
    </row>
    <row r="8" spans="1:2" ht="15" customHeight="1" x14ac:dyDescent="0.25">
      <c r="A8" s="8" t="s">
        <v>11</v>
      </c>
      <c r="B8" s="8" t="s">
        <v>48</v>
      </c>
    </row>
    <row r="9" spans="1:2" x14ac:dyDescent="0.25">
      <c r="A9" s="9" t="s">
        <v>12</v>
      </c>
      <c r="B9" s="8" t="s">
        <v>13</v>
      </c>
    </row>
    <row r="10" spans="1:2" x14ac:dyDescent="0.25">
      <c r="A10" s="8" t="s">
        <v>14</v>
      </c>
      <c r="B10" s="8" t="s">
        <v>15</v>
      </c>
    </row>
    <row r="11" spans="1:2" x14ac:dyDescent="0.25">
      <c r="A11" s="8" t="s">
        <v>16</v>
      </c>
      <c r="B11" s="8" t="s">
        <v>36</v>
      </c>
    </row>
    <row r="12" spans="1:2" ht="63.75" x14ac:dyDescent="0.25">
      <c r="A12" s="8" t="s">
        <v>17</v>
      </c>
      <c r="B12" s="20" t="s">
        <v>49</v>
      </c>
    </row>
    <row r="13" spans="1:2" ht="25.5" x14ac:dyDescent="0.25">
      <c r="A13" s="8" t="s">
        <v>18</v>
      </c>
      <c r="B13" s="20" t="s">
        <v>50</v>
      </c>
    </row>
    <row r="14" spans="1:2" ht="25.5" x14ac:dyDescent="0.25">
      <c r="A14" s="136" t="s">
        <v>19</v>
      </c>
      <c r="B14" s="13" t="s">
        <v>51</v>
      </c>
    </row>
    <row r="15" spans="1:2" ht="25.5" x14ac:dyDescent="0.25">
      <c r="A15" s="137"/>
      <c r="B15" s="14" t="s">
        <v>52</v>
      </c>
    </row>
    <row r="16" spans="1:2" ht="25.5" x14ac:dyDescent="0.25">
      <c r="A16" s="137"/>
      <c r="B16" s="14" t="s">
        <v>53</v>
      </c>
    </row>
    <row r="17" spans="1:2" ht="25.5" x14ac:dyDescent="0.25">
      <c r="A17" s="136" t="s">
        <v>20</v>
      </c>
      <c r="B17" s="13" t="s">
        <v>54</v>
      </c>
    </row>
    <row r="18" spans="1:2" x14ac:dyDescent="0.25">
      <c r="A18" s="137"/>
      <c r="B18" s="14" t="s">
        <v>55</v>
      </c>
    </row>
    <row r="19" spans="1:2" x14ac:dyDescent="0.25">
      <c r="A19" s="137"/>
      <c r="B19" s="14" t="s">
        <v>56</v>
      </c>
    </row>
    <row r="20" spans="1:2" ht="25.5" x14ac:dyDescent="0.25">
      <c r="A20" s="137"/>
      <c r="B20" s="14" t="s">
        <v>57</v>
      </c>
    </row>
    <row r="21" spans="1:2" x14ac:dyDescent="0.25">
      <c r="A21" s="137"/>
      <c r="B21" s="14" t="s">
        <v>58</v>
      </c>
    </row>
    <row r="22" spans="1:2" ht="25.5" x14ac:dyDescent="0.25">
      <c r="A22" s="137"/>
      <c r="B22" s="14" t="s">
        <v>59</v>
      </c>
    </row>
    <row r="23" spans="1:2" x14ac:dyDescent="0.25">
      <c r="A23" s="137"/>
      <c r="B23" s="14" t="s">
        <v>60</v>
      </c>
    </row>
    <row r="24" spans="1:2" ht="25.5" x14ac:dyDescent="0.25">
      <c r="A24" s="137"/>
      <c r="B24" s="14" t="s">
        <v>61</v>
      </c>
    </row>
    <row r="25" spans="1:2" x14ac:dyDescent="0.25">
      <c r="A25" s="137"/>
      <c r="B25" s="14" t="s">
        <v>62</v>
      </c>
    </row>
    <row r="26" spans="1:2" ht="25.5" x14ac:dyDescent="0.25">
      <c r="A26" s="137"/>
      <c r="B26" s="14" t="s">
        <v>63</v>
      </c>
    </row>
    <row r="27" spans="1:2" x14ac:dyDescent="0.25">
      <c r="A27" s="137"/>
      <c r="B27" s="21"/>
    </row>
    <row r="28" spans="1:2" x14ac:dyDescent="0.25">
      <c r="A28" s="138" t="s">
        <v>42</v>
      </c>
      <c r="B28" s="22" t="s">
        <v>37</v>
      </c>
    </row>
    <row r="29" spans="1:2" x14ac:dyDescent="0.25">
      <c r="A29" s="135"/>
      <c r="B29" s="14" t="s">
        <v>64</v>
      </c>
    </row>
    <row r="30" spans="1:2" x14ac:dyDescent="0.25">
      <c r="A30" s="135"/>
      <c r="B30" s="14" t="s">
        <v>65</v>
      </c>
    </row>
    <row r="31" spans="1:2" x14ac:dyDescent="0.25">
      <c r="A31" s="135"/>
      <c r="B31" s="14" t="s">
        <v>66</v>
      </c>
    </row>
    <row r="32" spans="1:2" x14ac:dyDescent="0.25">
      <c r="A32" s="135"/>
      <c r="B32" s="22" t="s">
        <v>38</v>
      </c>
    </row>
    <row r="33" spans="1:2" x14ac:dyDescent="0.25">
      <c r="A33" s="135"/>
      <c r="B33" s="14" t="s">
        <v>67</v>
      </c>
    </row>
    <row r="34" spans="1:2" x14ac:dyDescent="0.25">
      <c r="A34" s="135"/>
      <c r="B34" s="14" t="s">
        <v>68</v>
      </c>
    </row>
    <row r="35" spans="1:2" x14ac:dyDescent="0.25">
      <c r="A35" s="135"/>
      <c r="B35" s="14" t="s">
        <v>69</v>
      </c>
    </row>
    <row r="36" spans="1:2" x14ac:dyDescent="0.25">
      <c r="A36" s="135"/>
      <c r="B36" s="14" t="s">
        <v>70</v>
      </c>
    </row>
    <row r="37" spans="1:2" x14ac:dyDescent="0.25">
      <c r="A37" s="135"/>
      <c r="B37" s="21" t="s">
        <v>47</v>
      </c>
    </row>
    <row r="38" spans="1:2" x14ac:dyDescent="0.25">
      <c r="A38" s="8" t="s">
        <v>21</v>
      </c>
      <c r="B38" s="8" t="s">
        <v>71</v>
      </c>
    </row>
    <row r="39" spans="1:2" ht="25.5" x14ac:dyDescent="0.25">
      <c r="A39" s="8" t="s">
        <v>22</v>
      </c>
      <c r="B39" s="23" t="s">
        <v>72</v>
      </c>
    </row>
    <row r="40" spans="1:2" ht="25.5" x14ac:dyDescent="0.25">
      <c r="A40" s="8" t="s">
        <v>23</v>
      </c>
      <c r="B40" s="8" t="s">
        <v>73</v>
      </c>
    </row>
    <row r="41" spans="1:2" x14ac:dyDescent="0.25">
      <c r="A41" s="8" t="s">
        <v>24</v>
      </c>
      <c r="B41" s="8" t="s">
        <v>74</v>
      </c>
    </row>
    <row r="42" spans="1:2" ht="25.5" x14ac:dyDescent="0.25">
      <c r="A42" s="8" t="s">
        <v>39</v>
      </c>
      <c r="B42" s="8" t="s">
        <v>75</v>
      </c>
    </row>
    <row r="43" spans="1:2" ht="25.5" x14ac:dyDescent="0.25">
      <c r="A43" s="8" t="s">
        <v>25</v>
      </c>
      <c r="B43" s="8" t="s">
        <v>76</v>
      </c>
    </row>
    <row r="44" spans="1:2" x14ac:dyDescent="0.25">
      <c r="A44" s="8" t="s">
        <v>26</v>
      </c>
      <c r="B44" s="8" t="s">
        <v>77</v>
      </c>
    </row>
    <row r="45" spans="1:2" x14ac:dyDescent="0.25">
      <c r="A45" s="8" t="s">
        <v>27</v>
      </c>
      <c r="B45" s="8" t="s">
        <v>29</v>
      </c>
    </row>
    <row r="46" spans="1:2" x14ac:dyDescent="0.25">
      <c r="A46" s="8" t="s">
        <v>28</v>
      </c>
      <c r="B46" s="8" t="s">
        <v>29</v>
      </c>
    </row>
    <row r="47" spans="1:2" x14ac:dyDescent="0.25">
      <c r="A47" s="8" t="s">
        <v>30</v>
      </c>
      <c r="B47" s="8" t="s">
        <v>29</v>
      </c>
    </row>
    <row r="48" spans="1:2" x14ac:dyDescent="0.25">
      <c r="A48" s="8" t="s">
        <v>31</v>
      </c>
      <c r="B48" s="8" t="s">
        <v>32</v>
      </c>
    </row>
    <row r="49" spans="1:2" x14ac:dyDescent="0.25">
      <c r="A49" s="8" t="s">
        <v>33</v>
      </c>
      <c r="B49" s="8" t="s">
        <v>34</v>
      </c>
    </row>
    <row r="50" spans="1:2" ht="25.5" x14ac:dyDescent="0.25">
      <c r="A50" s="8" t="s">
        <v>35</v>
      </c>
      <c r="B50" s="8" t="s">
        <v>40</v>
      </c>
    </row>
    <row r="51" spans="1:2" x14ac:dyDescent="0.25">
      <c r="A51" s="10"/>
    </row>
    <row r="52" spans="1:2" x14ac:dyDescent="0.25">
      <c r="A52" s="135" t="s">
        <v>41</v>
      </c>
      <c r="B52" s="135"/>
    </row>
    <row r="53" spans="1:2" x14ac:dyDescent="0.25">
      <c r="A53" s="10"/>
    </row>
    <row r="54" spans="1:2" x14ac:dyDescent="0.25">
      <c r="A54" s="10"/>
    </row>
    <row r="55" spans="1:2" x14ac:dyDescent="0.25">
      <c r="A55" s="10"/>
    </row>
    <row r="56" spans="1:2" x14ac:dyDescent="0.25">
      <c r="A56" s="10"/>
    </row>
    <row r="57" spans="1:2" x14ac:dyDescent="0.25">
      <c r="A57" s="133"/>
      <c r="B57" s="133"/>
    </row>
    <row r="58" spans="1:2" ht="15.75" x14ac:dyDescent="0.25">
      <c r="A58" s="134"/>
      <c r="B58" s="134"/>
    </row>
    <row r="59" spans="1:2" ht="15.75" x14ac:dyDescent="0.25">
      <c r="A59" s="134"/>
      <c r="B59" s="134"/>
    </row>
    <row r="60" spans="1:2" ht="15.75" x14ac:dyDescent="0.25">
      <c r="A60" s="134"/>
      <c r="B60" s="134"/>
    </row>
    <row r="61" spans="1:2" ht="15.75" x14ac:dyDescent="0.25">
      <c r="A61" s="134"/>
      <c r="B61" s="134"/>
    </row>
  </sheetData>
  <mergeCells count="13">
    <mergeCell ref="A52:B52"/>
    <mergeCell ref="A14:A16"/>
    <mergeCell ref="A28:A37"/>
    <mergeCell ref="A1:B1"/>
    <mergeCell ref="A2:B2"/>
    <mergeCell ref="A3:B3"/>
    <mergeCell ref="A4:B4"/>
    <mergeCell ref="A17:A27"/>
    <mergeCell ref="A57:B57"/>
    <mergeCell ref="A58:B58"/>
    <mergeCell ref="A59:B59"/>
    <mergeCell ref="A60:B60"/>
    <mergeCell ref="A61:B6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0"/>
  </sheetPr>
  <dimension ref="A1:N65"/>
  <sheetViews>
    <sheetView showGridLines="0" zoomScaleNormal="100" workbookViewId="0">
      <pane xSplit="2" ySplit="13" topLeftCell="C48" activePane="bottomRight" state="frozen"/>
      <selection pane="topRight" activeCell="C1" sqref="C1"/>
      <selection pane="bottomLeft" activeCell="A14" sqref="A14"/>
      <selection pane="bottomRight" activeCell="H55" sqref="H55"/>
    </sheetView>
  </sheetViews>
  <sheetFormatPr baseColWidth="10" defaultRowHeight="15" x14ac:dyDescent="0.25"/>
  <cols>
    <col min="1" max="2" width="11.7109375" style="63" customWidth="1"/>
    <col min="3" max="5" width="14.5703125" style="63" customWidth="1"/>
    <col min="6" max="6" width="20.42578125" style="63" bestFit="1" customWidth="1"/>
    <col min="7" max="8" width="14.5703125" style="63" customWidth="1"/>
    <col min="9" max="9" width="22.140625" style="63" bestFit="1" customWidth="1"/>
    <col min="10" max="10" width="13.28515625" style="63" bestFit="1" customWidth="1"/>
    <col min="11" max="11" width="15.85546875" style="63" bestFit="1" customWidth="1"/>
    <col min="12" max="12" width="13.28515625" style="63" bestFit="1" customWidth="1"/>
    <col min="13" max="16384" width="11.42578125" style="63"/>
  </cols>
  <sheetData>
    <row r="1" spans="1:12" x14ac:dyDescent="0.25">
      <c r="A1" s="78"/>
      <c r="B1" s="79"/>
      <c r="C1" s="79"/>
      <c r="D1" s="79"/>
      <c r="E1" s="79"/>
      <c r="F1" s="79"/>
      <c r="G1" s="79"/>
      <c r="H1" s="79"/>
      <c r="I1" s="80"/>
    </row>
    <row r="2" spans="1:12" x14ac:dyDescent="0.25">
      <c r="A2" s="153" t="s">
        <v>79</v>
      </c>
      <c r="B2" s="154"/>
      <c r="C2" s="154"/>
      <c r="D2" s="154"/>
      <c r="E2" s="154"/>
      <c r="F2" s="154"/>
      <c r="G2" s="154"/>
      <c r="H2" s="154"/>
      <c r="I2" s="62"/>
    </row>
    <row r="3" spans="1:12" x14ac:dyDescent="0.25">
      <c r="A3" s="153" t="s">
        <v>80</v>
      </c>
      <c r="B3" s="154"/>
      <c r="C3" s="154"/>
      <c r="D3" s="154"/>
      <c r="E3" s="154"/>
      <c r="F3" s="154"/>
      <c r="G3" s="154"/>
      <c r="H3" s="154"/>
      <c r="I3" s="62"/>
    </row>
    <row r="4" spans="1:12" x14ac:dyDescent="0.25">
      <c r="A4" s="153" t="s">
        <v>81</v>
      </c>
      <c r="B4" s="154"/>
      <c r="C4" s="154"/>
      <c r="D4" s="154"/>
      <c r="E4" s="154"/>
      <c r="F4" s="154"/>
      <c r="G4" s="154"/>
      <c r="H4" s="154"/>
      <c r="I4" s="62"/>
    </row>
    <row r="5" spans="1:12" x14ac:dyDescent="0.25">
      <c r="A5" s="153" t="s">
        <v>82</v>
      </c>
      <c r="B5" s="154"/>
      <c r="C5" s="154"/>
      <c r="D5" s="154"/>
      <c r="E5" s="154"/>
      <c r="F5" s="154"/>
      <c r="G5" s="154"/>
      <c r="H5" s="154"/>
      <c r="I5" s="62"/>
    </row>
    <row r="6" spans="1:12" x14ac:dyDescent="0.25">
      <c r="A6" s="60"/>
      <c r="B6" s="61"/>
      <c r="C6" s="61"/>
      <c r="D6" s="61"/>
      <c r="E6" s="61"/>
      <c r="F6" s="61"/>
      <c r="G6" s="61"/>
      <c r="H6" s="61"/>
      <c r="I6" s="62"/>
    </row>
    <row r="7" spans="1:12" x14ac:dyDescent="0.25">
      <c r="A7" s="155" t="s">
        <v>85</v>
      </c>
      <c r="B7" s="156"/>
      <c r="C7" s="156"/>
      <c r="D7" s="156"/>
      <c r="E7" s="156"/>
      <c r="F7" s="156"/>
      <c r="G7" s="156"/>
      <c r="H7" s="156"/>
      <c r="I7" s="62"/>
    </row>
    <row r="8" spans="1:12" x14ac:dyDescent="0.25">
      <c r="A8" s="155" t="s">
        <v>147</v>
      </c>
      <c r="B8" s="156"/>
      <c r="C8" s="156"/>
      <c r="D8" s="156"/>
      <c r="E8" s="156"/>
      <c r="F8" s="156"/>
      <c r="G8" s="156"/>
      <c r="H8" s="156"/>
      <c r="I8" s="62"/>
    </row>
    <row r="9" spans="1:12" x14ac:dyDescent="0.25">
      <c r="A9" s="161" t="s">
        <v>153</v>
      </c>
      <c r="B9" s="162"/>
      <c r="C9" s="162"/>
      <c r="D9" s="162"/>
      <c r="E9" s="162"/>
      <c r="F9" s="162"/>
      <c r="G9" s="162"/>
      <c r="H9" s="162"/>
      <c r="I9" s="62"/>
    </row>
    <row r="10" spans="1:12" x14ac:dyDescent="0.25">
      <c r="A10" s="64"/>
      <c r="B10" s="65"/>
      <c r="C10" s="65"/>
      <c r="D10" s="65"/>
      <c r="E10" s="65"/>
      <c r="F10" s="65"/>
      <c r="G10" s="145" t="s">
        <v>86</v>
      </c>
      <c r="H10" s="145"/>
      <c r="I10" s="146"/>
    </row>
    <row r="11" spans="1:12" ht="15" customHeight="1" x14ac:dyDescent="0.25">
      <c r="A11" s="158" t="s">
        <v>2</v>
      </c>
      <c r="B11" s="158" t="s">
        <v>3</v>
      </c>
      <c r="C11" s="151" t="s">
        <v>83</v>
      </c>
      <c r="D11" s="143"/>
      <c r="E11" s="144"/>
      <c r="F11" s="160" t="s">
        <v>84</v>
      </c>
      <c r="G11" s="147"/>
      <c r="H11" s="148"/>
      <c r="I11" s="149" t="s">
        <v>91</v>
      </c>
    </row>
    <row r="12" spans="1:12" ht="15" customHeight="1" x14ac:dyDescent="0.25">
      <c r="A12" s="158"/>
      <c r="B12" s="158"/>
      <c r="C12" s="158" t="s">
        <v>64</v>
      </c>
      <c r="D12" s="143" t="s">
        <v>89</v>
      </c>
      <c r="E12" s="144"/>
      <c r="F12" s="157" t="s">
        <v>64</v>
      </c>
      <c r="G12" s="147" t="s">
        <v>89</v>
      </c>
      <c r="H12" s="148"/>
      <c r="I12" s="150"/>
    </row>
    <row r="13" spans="1:12" x14ac:dyDescent="0.25">
      <c r="A13" s="159"/>
      <c r="B13" s="159"/>
      <c r="C13" s="159"/>
      <c r="D13" s="81" t="s">
        <v>29</v>
      </c>
      <c r="E13" s="82" t="s">
        <v>90</v>
      </c>
      <c r="F13" s="149"/>
      <c r="G13" s="83" t="s">
        <v>29</v>
      </c>
      <c r="H13" s="84" t="s">
        <v>90</v>
      </c>
      <c r="I13" s="150"/>
    </row>
    <row r="14" spans="1:12" x14ac:dyDescent="0.25">
      <c r="A14" s="152">
        <v>2013</v>
      </c>
      <c r="B14" s="70" t="s">
        <v>4</v>
      </c>
      <c r="C14" s="71">
        <v>32698117</v>
      </c>
      <c r="D14" s="115" t="e">
        <f>100*(C14/#REF!-1)</f>
        <v>#REF!</v>
      </c>
      <c r="E14" s="115" t="e">
        <f>100*(C14/#REF!-1)</f>
        <v>#REF!</v>
      </c>
      <c r="F14" s="71">
        <v>14746898.757169999</v>
      </c>
      <c r="G14" s="72" t="e">
        <f>100*(F14/#REF!-1)</f>
        <v>#REF!</v>
      </c>
      <c r="H14" s="72" t="e">
        <f>100*(F14/#REF!-1)</f>
        <v>#REF!</v>
      </c>
      <c r="I14" s="72">
        <v>45.100146767381126</v>
      </c>
      <c r="L14" s="103"/>
    </row>
    <row r="15" spans="1:12" x14ac:dyDescent="0.25">
      <c r="A15" s="152"/>
      <c r="B15" s="70" t="s">
        <v>5</v>
      </c>
      <c r="C15" s="71">
        <v>33945302</v>
      </c>
      <c r="D15" s="115">
        <f t="shared" ref="D15:D38" si="0">100*(C15/C14-1)</f>
        <v>3.8142410463575027</v>
      </c>
      <c r="E15" s="115" t="e">
        <f>100*(C15/#REF!-1)</f>
        <v>#REF!</v>
      </c>
      <c r="F15" s="71">
        <v>15260360.888494369</v>
      </c>
      <c r="G15" s="72">
        <f t="shared" ref="G15:G41" si="1">100*(F15/F14-1)</f>
        <v>3.4818312635036097</v>
      </c>
      <c r="H15" s="72" t="e">
        <f>100*(F15/#REF!-1)</f>
        <v>#REF!</v>
      </c>
      <c r="I15" s="72">
        <v>44.955737581873237</v>
      </c>
      <c r="L15" s="103"/>
    </row>
    <row r="16" spans="1:12" x14ac:dyDescent="0.25">
      <c r="A16" s="152"/>
      <c r="B16" s="70" t="s">
        <v>6</v>
      </c>
      <c r="C16" s="71">
        <v>35216041</v>
      </c>
      <c r="D16" s="115">
        <f t="shared" si="0"/>
        <v>3.7434900417147476</v>
      </c>
      <c r="E16" s="115" t="e">
        <f>100*(C16/#REF!-1)</f>
        <v>#REF!</v>
      </c>
      <c r="F16" s="71">
        <v>15731648.636977</v>
      </c>
      <c r="G16" s="72">
        <f t="shared" si="1"/>
        <v>3.0883132576370542</v>
      </c>
      <c r="H16" s="72" t="e">
        <f>100*(F16/#REF!-1)</f>
        <v>#REF!</v>
      </c>
      <c r="I16" s="72">
        <v>44.671826219696307</v>
      </c>
      <c r="L16" s="103"/>
    </row>
    <row r="17" spans="1:12" x14ac:dyDescent="0.25">
      <c r="A17" s="152"/>
      <c r="B17" s="70" t="s">
        <v>7</v>
      </c>
      <c r="C17" s="71">
        <v>36630979</v>
      </c>
      <c r="D17" s="115">
        <f t="shared" si="0"/>
        <v>4.0178792386117435</v>
      </c>
      <c r="E17" s="115" t="e">
        <f>100*(C17/#REF!-1)</f>
        <v>#REF!</v>
      </c>
      <c r="F17" s="71">
        <v>16257340.102012999</v>
      </c>
      <c r="G17" s="72">
        <f t="shared" si="1"/>
        <v>3.3416171258768834</v>
      </c>
      <c r="H17" s="72" t="e">
        <f>100*(F17/#REF!-1)</f>
        <v>#REF!</v>
      </c>
      <c r="I17" s="72">
        <v>44.381396691617219</v>
      </c>
      <c r="L17" s="103"/>
    </row>
    <row r="18" spans="1:12" x14ac:dyDescent="0.25">
      <c r="A18" s="152">
        <v>2014</v>
      </c>
      <c r="B18" s="70" t="s">
        <v>4</v>
      </c>
      <c r="C18" s="73">
        <v>37759342</v>
      </c>
      <c r="D18" s="115">
        <f t="shared" si="0"/>
        <v>3.0803517427148153</v>
      </c>
      <c r="E18" s="115">
        <f t="shared" ref="E18:E41" si="2">100*(C18/C14-1)</f>
        <v>15.478643617306776</v>
      </c>
      <c r="F18" s="73">
        <v>16915167.868629999</v>
      </c>
      <c r="G18" s="72">
        <f t="shared" si="1"/>
        <v>4.0463431440149744</v>
      </c>
      <c r="H18" s="72">
        <f t="shared" ref="H18:H41" si="3">100*(F18/F14-1)</f>
        <v>14.703220976585186</v>
      </c>
      <c r="I18" s="72">
        <v>44.797305706836731</v>
      </c>
      <c r="L18" s="103"/>
    </row>
    <row r="19" spans="1:12" x14ac:dyDescent="0.25">
      <c r="A19" s="152"/>
      <c r="B19" s="70" t="s">
        <v>5</v>
      </c>
      <c r="C19" s="71">
        <v>39029556</v>
      </c>
      <c r="D19" s="115">
        <f t="shared" si="0"/>
        <v>3.3639728149923886</v>
      </c>
      <c r="E19" s="115">
        <f t="shared" si="2"/>
        <v>14.977783965510172</v>
      </c>
      <c r="F19" s="71">
        <v>17407042.282023001</v>
      </c>
      <c r="G19" s="72">
        <f t="shared" si="1"/>
        <v>2.9078896361720785</v>
      </c>
      <c r="H19" s="72">
        <f t="shared" si="3"/>
        <v>14.067042117903883</v>
      </c>
      <c r="I19" s="72">
        <v>44.5996420815625</v>
      </c>
      <c r="L19" s="103"/>
    </row>
    <row r="20" spans="1:12" x14ac:dyDescent="0.25">
      <c r="A20" s="152"/>
      <c r="B20" s="70" t="s">
        <v>6</v>
      </c>
      <c r="C20" s="73">
        <v>40214707</v>
      </c>
      <c r="D20" s="115">
        <f t="shared" si="0"/>
        <v>3.0365474821184124</v>
      </c>
      <c r="E20" s="115">
        <f t="shared" si="2"/>
        <v>14.194287199972312</v>
      </c>
      <c r="F20" s="73">
        <v>17834673.793214999</v>
      </c>
      <c r="G20" s="72">
        <f t="shared" si="1"/>
        <v>2.4566580827670492</v>
      </c>
      <c r="H20" s="72">
        <f t="shared" si="3"/>
        <v>13.3681167483926</v>
      </c>
      <c r="I20" s="72">
        <v>44.348635421401923</v>
      </c>
      <c r="L20" s="103"/>
    </row>
    <row r="21" spans="1:12" x14ac:dyDescent="0.25">
      <c r="A21" s="152"/>
      <c r="B21" s="70" t="s">
        <v>7</v>
      </c>
      <c r="C21" s="71">
        <v>41445415</v>
      </c>
      <c r="D21" s="115">
        <f t="shared" si="0"/>
        <v>3.0603430729956527</v>
      </c>
      <c r="E21" s="115">
        <f t="shared" si="2"/>
        <v>13.143072152125669</v>
      </c>
      <c r="F21" s="71">
        <v>18267967.263234999</v>
      </c>
      <c r="G21" s="72">
        <f t="shared" si="1"/>
        <v>2.4295003936928738</v>
      </c>
      <c r="H21" s="72">
        <f t="shared" si="3"/>
        <v>12.36750383891545</v>
      </c>
      <c r="I21" s="72">
        <v>44.077172983392728</v>
      </c>
      <c r="L21" s="103"/>
    </row>
    <row r="22" spans="1:12" x14ac:dyDescent="0.25">
      <c r="A22" s="152">
        <v>2015</v>
      </c>
      <c r="B22" s="70" t="s">
        <v>4</v>
      </c>
      <c r="C22" s="71">
        <v>50866999.709144004</v>
      </c>
      <c r="D22" s="115">
        <f t="shared" si="0"/>
        <v>22.732513859841919</v>
      </c>
      <c r="E22" s="115">
        <f t="shared" si="2"/>
        <v>34.713681475551141</v>
      </c>
      <c r="F22" s="71">
        <v>18636930.18612</v>
      </c>
      <c r="G22" s="72">
        <f t="shared" si="1"/>
        <v>2.0197262101928182</v>
      </c>
      <c r="H22" s="72">
        <f t="shared" si="3"/>
        <v>10.178807156168347</v>
      </c>
      <c r="I22" s="72">
        <v>44.003179427394343</v>
      </c>
      <c r="L22" s="103"/>
    </row>
    <row r="23" spans="1:12" x14ac:dyDescent="0.25">
      <c r="A23" s="152"/>
      <c r="B23" s="70" t="s">
        <v>5</v>
      </c>
      <c r="C23" s="71">
        <v>52793437.744993001</v>
      </c>
      <c r="D23" s="115">
        <f t="shared" si="0"/>
        <v>3.7872059426825144</v>
      </c>
      <c r="E23" s="115">
        <f t="shared" si="2"/>
        <v>35.265278818424186</v>
      </c>
      <c r="F23" s="12">
        <v>18973926.900671002</v>
      </c>
      <c r="G23" s="72">
        <f t="shared" si="1"/>
        <v>1.8082200833803741</v>
      </c>
      <c r="H23" s="72">
        <f t="shared" si="3"/>
        <v>9.0014408723886987</v>
      </c>
      <c r="I23" s="72">
        <v>43.481244844082788</v>
      </c>
      <c r="L23" s="103"/>
    </row>
    <row r="24" spans="1:12" x14ac:dyDescent="0.25">
      <c r="A24" s="152"/>
      <c r="B24" s="70" t="s">
        <v>6</v>
      </c>
      <c r="C24" s="71">
        <v>55122289.419548996</v>
      </c>
      <c r="D24" s="115">
        <f t="shared" si="0"/>
        <v>4.411252182146197</v>
      </c>
      <c r="E24" s="115">
        <f t="shared" si="2"/>
        <v>37.069976462961662</v>
      </c>
      <c r="F24" s="71">
        <v>19326274.896295</v>
      </c>
      <c r="G24" s="72">
        <f t="shared" si="1"/>
        <v>1.8570114529720128</v>
      </c>
      <c r="H24" s="72">
        <f t="shared" si="3"/>
        <v>8.3634896851741978</v>
      </c>
      <c r="I24" s="72">
        <v>43.021401510061771</v>
      </c>
      <c r="L24" s="103"/>
    </row>
    <row r="25" spans="1:12" x14ac:dyDescent="0.25">
      <c r="A25" s="152"/>
      <c r="B25" s="70" t="s">
        <v>7</v>
      </c>
      <c r="C25" s="71">
        <v>57020237.913329005</v>
      </c>
      <c r="D25" s="115">
        <f t="shared" si="0"/>
        <v>3.443159770332227</v>
      </c>
      <c r="E25" s="115">
        <f t="shared" si="2"/>
        <v>37.579121631015177</v>
      </c>
      <c r="F25" s="71">
        <v>19800011.151487</v>
      </c>
      <c r="G25" s="72">
        <f t="shared" si="1"/>
        <v>2.4512548731407069</v>
      </c>
      <c r="H25" s="72">
        <f t="shared" si="3"/>
        <v>8.3865044543587572</v>
      </c>
      <c r="I25" s="72">
        <v>47.500088762245227</v>
      </c>
      <c r="L25" s="103"/>
    </row>
    <row r="26" spans="1:12" x14ac:dyDescent="0.25">
      <c r="A26" s="152">
        <v>2016</v>
      </c>
      <c r="B26" s="70" t="s">
        <v>4</v>
      </c>
      <c r="C26" s="71">
        <v>58427820.049887002</v>
      </c>
      <c r="D26" s="115">
        <f t="shared" si="0"/>
        <v>2.4685658777810149</v>
      </c>
      <c r="E26" s="115">
        <f t="shared" si="2"/>
        <v>14.863900729304946</v>
      </c>
      <c r="F26" s="71">
        <v>24861159.145190001</v>
      </c>
      <c r="G26" s="72">
        <f t="shared" si="1"/>
        <v>25.561339107240364</v>
      </c>
      <c r="H26" s="72">
        <f t="shared" si="3"/>
        <v>33.397286446378097</v>
      </c>
      <c r="I26" s="72">
        <v>47.236465118599924</v>
      </c>
      <c r="L26" s="103"/>
    </row>
    <row r="27" spans="1:12" x14ac:dyDescent="0.25">
      <c r="A27" s="152"/>
      <c r="B27" s="70" t="s">
        <v>5</v>
      </c>
      <c r="C27" s="71">
        <v>60421485.304651</v>
      </c>
      <c r="D27" s="115">
        <f t="shared" si="0"/>
        <v>3.4121849027770601</v>
      </c>
      <c r="E27" s="115">
        <f t="shared" si="2"/>
        <v>14.448855550009053</v>
      </c>
      <c r="F27" s="12">
        <v>25632128.570548002</v>
      </c>
      <c r="G27" s="72">
        <f t="shared" si="1"/>
        <v>3.1011000768528696</v>
      </c>
      <c r="H27" s="72">
        <f t="shared" si="3"/>
        <v>35.091321394526595</v>
      </c>
      <c r="I27" s="72">
        <v>45.738281457353239</v>
      </c>
      <c r="L27" s="103"/>
    </row>
    <row r="28" spans="1:12" x14ac:dyDescent="0.25">
      <c r="A28" s="152"/>
      <c r="B28" s="70" t="s">
        <v>6</v>
      </c>
      <c r="C28" s="71">
        <v>62177470.671956003</v>
      </c>
      <c r="D28" s="115">
        <f t="shared" si="0"/>
        <v>2.9062267477390824</v>
      </c>
      <c r="E28" s="115">
        <f t="shared" si="2"/>
        <v>12.799144097060866</v>
      </c>
      <c r="F28" s="71">
        <v>26279504.778574999</v>
      </c>
      <c r="G28" s="72">
        <f t="shared" si="1"/>
        <v>2.5256435736314531</v>
      </c>
      <c r="H28" s="72">
        <f t="shared" si="3"/>
        <v>35.978117457146318</v>
      </c>
      <c r="I28" s="72">
        <v>44.546580535388351</v>
      </c>
      <c r="L28" s="103"/>
    </row>
    <row r="29" spans="1:12" x14ac:dyDescent="0.25">
      <c r="A29" s="152"/>
      <c r="B29" s="70" t="s">
        <v>7</v>
      </c>
      <c r="C29" s="71">
        <v>64420531.871624</v>
      </c>
      <c r="D29" s="115">
        <f t="shared" si="0"/>
        <v>3.6075143865247128</v>
      </c>
      <c r="E29" s="115">
        <f t="shared" si="2"/>
        <v>12.97836387414495</v>
      </c>
      <c r="F29" s="71">
        <v>27083085.642979</v>
      </c>
      <c r="G29" s="72">
        <f t="shared" si="1"/>
        <v>3.057823468040155</v>
      </c>
      <c r="H29" s="72">
        <f t="shared" si="3"/>
        <v>36.783183785959793</v>
      </c>
      <c r="I29" s="72">
        <v>43.085607288870278</v>
      </c>
      <c r="L29" s="103"/>
    </row>
    <row r="30" spans="1:12" x14ac:dyDescent="0.25">
      <c r="A30" s="152">
        <v>2017</v>
      </c>
      <c r="B30" s="70" t="s">
        <v>4</v>
      </c>
      <c r="C30" s="71">
        <v>65950301.368672997</v>
      </c>
      <c r="D30" s="115">
        <f t="shared" si="0"/>
        <v>2.3746613891631574</v>
      </c>
      <c r="E30" s="115">
        <f t="shared" si="2"/>
        <v>12.874827971269731</v>
      </c>
      <c r="F30" s="71">
        <v>27662050.827883001</v>
      </c>
      <c r="G30" s="72">
        <f t="shared" si="1"/>
        <v>2.1377371564532011</v>
      </c>
      <c r="H30" s="72">
        <f t="shared" si="3"/>
        <v>11.266134721779064</v>
      </c>
      <c r="I30" s="72">
        <v>42.159636238007309</v>
      </c>
      <c r="L30" s="103"/>
    </row>
    <row r="31" spans="1:12" x14ac:dyDescent="0.25">
      <c r="A31" s="152"/>
      <c r="B31" s="70" t="s">
        <v>5</v>
      </c>
      <c r="C31" s="71">
        <v>67498972.362351999</v>
      </c>
      <c r="D31" s="115">
        <f t="shared" si="0"/>
        <v>2.3482394493115066</v>
      </c>
      <c r="E31" s="115">
        <f t="shared" si="2"/>
        <v>11.713527103836686</v>
      </c>
      <c r="F31" s="71">
        <v>28194367.813730001</v>
      </c>
      <c r="G31" s="72">
        <f t="shared" si="1"/>
        <v>1.9243583534682474</v>
      </c>
      <c r="H31" s="72">
        <f t="shared" si="3"/>
        <v>9.996201587901222</v>
      </c>
      <c r="I31" s="72">
        <v>41.930092529526789</v>
      </c>
      <c r="L31" s="103"/>
    </row>
    <row r="32" spans="1:12" x14ac:dyDescent="0.25">
      <c r="A32" s="152"/>
      <c r="B32" s="70" t="s">
        <v>6</v>
      </c>
      <c r="C32" s="71">
        <v>69368523.308116913</v>
      </c>
      <c r="D32" s="115">
        <f t="shared" si="0"/>
        <v>2.7697472721935457</v>
      </c>
      <c r="E32" s="115">
        <f t="shared" si="2"/>
        <v>11.565366938292488</v>
      </c>
      <c r="F32" s="71">
        <v>28429020.695866328</v>
      </c>
      <c r="G32" s="72">
        <f t="shared" si="1"/>
        <v>0.83226864204437589</v>
      </c>
      <c r="H32" s="72">
        <f t="shared" si="3"/>
        <v>8.1794384460538652</v>
      </c>
      <c r="I32" s="72">
        <f>100*(F32/(C32))</f>
        <v>40.98259461224513</v>
      </c>
      <c r="L32" s="103"/>
    </row>
    <row r="33" spans="1:14" x14ac:dyDescent="0.25">
      <c r="A33" s="152"/>
      <c r="B33" s="70" t="s">
        <v>7</v>
      </c>
      <c r="C33" s="71">
        <v>70924078.768471435</v>
      </c>
      <c r="D33" s="115">
        <f t="shared" si="0"/>
        <v>2.2424514551724783</v>
      </c>
      <c r="E33" s="115">
        <f t="shared" si="2"/>
        <v>10.095456693539218</v>
      </c>
      <c r="F33" s="71">
        <v>28455404.394189816</v>
      </c>
      <c r="G33" s="72">
        <f t="shared" si="1"/>
        <v>9.2805512387283962E-2</v>
      </c>
      <c r="H33" s="72">
        <f t="shared" si="3"/>
        <v>5.0670694222265444</v>
      </c>
      <c r="I33" s="72">
        <f t="shared" ref="I33:I35" si="4">100*(F33/(C33))</f>
        <v>40.120936201485598</v>
      </c>
      <c r="L33" s="103"/>
    </row>
    <row r="34" spans="1:14" x14ac:dyDescent="0.25">
      <c r="A34" s="152">
        <v>2018</v>
      </c>
      <c r="B34" s="70" t="s">
        <v>4</v>
      </c>
      <c r="C34" s="71">
        <v>73213550.752275363</v>
      </c>
      <c r="D34" s="115">
        <f t="shared" si="0"/>
        <v>3.2280602350547305</v>
      </c>
      <c r="E34" s="115">
        <f t="shared" si="2"/>
        <v>11.013216365759448</v>
      </c>
      <c r="F34" s="71">
        <v>29660605.421259016</v>
      </c>
      <c r="G34" s="72">
        <f t="shared" si="1"/>
        <v>4.2354029145875938</v>
      </c>
      <c r="H34" s="72">
        <f t="shared" si="3"/>
        <v>7.2248966853950547</v>
      </c>
      <c r="I34" s="72">
        <f t="shared" si="4"/>
        <v>40.512453113520394</v>
      </c>
      <c r="K34" s="103"/>
      <c r="L34" s="103"/>
    </row>
    <row r="35" spans="1:14" x14ac:dyDescent="0.25">
      <c r="A35" s="152"/>
      <c r="B35" s="70" t="s">
        <v>5</v>
      </c>
      <c r="C35" s="109">
        <v>75298682.720680997</v>
      </c>
      <c r="D35" s="115">
        <f t="shared" si="0"/>
        <v>2.8480137173798159</v>
      </c>
      <c r="E35" s="115">
        <f t="shared" si="2"/>
        <v>11.55530237772826</v>
      </c>
      <c r="F35" s="109">
        <v>30249735.657921001</v>
      </c>
      <c r="G35" s="72">
        <f t="shared" si="1"/>
        <v>1.9862380699745552</v>
      </c>
      <c r="H35" s="72">
        <f t="shared" si="3"/>
        <v>7.2899944335339306</v>
      </c>
      <c r="I35" s="72">
        <f t="shared" si="4"/>
        <v>40.172994486678881</v>
      </c>
      <c r="J35" s="103"/>
      <c r="K35" s="103"/>
      <c r="L35" s="103"/>
    </row>
    <row r="36" spans="1:14" x14ac:dyDescent="0.25">
      <c r="A36" s="152"/>
      <c r="B36" s="70" t="s">
        <v>6</v>
      </c>
      <c r="C36" s="109">
        <v>77562225.625077248</v>
      </c>
      <c r="D36" s="115">
        <f t="shared" si="0"/>
        <v>3.0060856612762032</v>
      </c>
      <c r="E36" s="115">
        <f t="shared" si="2"/>
        <v>11.811844805411308</v>
      </c>
      <c r="F36" s="109">
        <v>30880196.506062698</v>
      </c>
      <c r="G36" s="72">
        <f t="shared" si="1"/>
        <v>2.0841863058615129</v>
      </c>
      <c r="H36" s="72">
        <f t="shared" si="3"/>
        <v>8.6220902099268582</v>
      </c>
      <c r="I36" s="72">
        <f t="shared" ref="I36" si="5">100*(F36/(C36))</f>
        <v>39.813448179442886</v>
      </c>
      <c r="K36" s="103"/>
      <c r="L36" s="103"/>
    </row>
    <row r="37" spans="1:14" x14ac:dyDescent="0.25">
      <c r="A37" s="152"/>
      <c r="B37" s="70" t="s">
        <v>7</v>
      </c>
      <c r="C37" s="109">
        <v>79994177.900993571</v>
      </c>
      <c r="D37" s="115">
        <f t="shared" si="0"/>
        <v>3.1354854200187132</v>
      </c>
      <c r="E37" s="115">
        <f t="shared" si="2"/>
        <v>12.788462381204946</v>
      </c>
      <c r="F37" s="109">
        <v>31440639.812267892</v>
      </c>
      <c r="G37" s="72">
        <f t="shared" si="1"/>
        <v>1.8148955305228087</v>
      </c>
      <c r="H37" s="72">
        <f t="shared" si="3"/>
        <v>10.490926000291246</v>
      </c>
      <c r="I37" s="72">
        <f t="shared" ref="I37:I39" si="6">100*(F37/C37)</f>
        <v>39.303660137842833</v>
      </c>
      <c r="J37" s="103"/>
      <c r="K37" s="103"/>
      <c r="N37" s="106"/>
    </row>
    <row r="38" spans="1:14" x14ac:dyDescent="0.25">
      <c r="A38" s="152">
        <v>2019</v>
      </c>
      <c r="B38" s="70" t="s">
        <v>4</v>
      </c>
      <c r="C38" s="109">
        <v>81394573.481784403</v>
      </c>
      <c r="D38" s="115">
        <f t="shared" si="0"/>
        <v>1.7506218796623729</v>
      </c>
      <c r="E38" s="115">
        <f t="shared" si="2"/>
        <v>11.174191997858784</v>
      </c>
      <c r="F38" s="109">
        <v>31975401.39904061</v>
      </c>
      <c r="G38" s="72">
        <f t="shared" si="1"/>
        <v>1.7008610192597251</v>
      </c>
      <c r="H38" s="72">
        <f t="shared" si="3"/>
        <v>7.8042775759475269</v>
      </c>
      <c r="I38" s="72">
        <f t="shared" si="6"/>
        <v>39.284438791483446</v>
      </c>
      <c r="K38" s="103"/>
      <c r="L38" s="103"/>
    </row>
    <row r="39" spans="1:14" x14ac:dyDescent="0.25">
      <c r="A39" s="152"/>
      <c r="B39" s="70" t="s">
        <v>5</v>
      </c>
      <c r="C39" s="109">
        <v>83481466.170170933</v>
      </c>
      <c r="D39" s="115">
        <f t="shared" ref="D39:D48" si="7">100*(C39/C38-1)</f>
        <v>2.5639211548341923</v>
      </c>
      <c r="E39" s="115">
        <f t="shared" si="2"/>
        <v>10.867100397816799</v>
      </c>
      <c r="F39" s="109">
        <v>32604685.784830246</v>
      </c>
      <c r="G39" s="72">
        <f t="shared" si="1"/>
        <v>1.9680265399530494</v>
      </c>
      <c r="H39" s="72">
        <f t="shared" si="3"/>
        <v>7.78502712731175</v>
      </c>
      <c r="I39" s="72">
        <f t="shared" si="6"/>
        <v>39.056196878919152</v>
      </c>
      <c r="K39" s="103"/>
      <c r="L39" s="103"/>
      <c r="N39" s="106"/>
    </row>
    <row r="40" spans="1:14" x14ac:dyDescent="0.25">
      <c r="A40" s="152"/>
      <c r="B40" s="70" t="s">
        <v>6</v>
      </c>
      <c r="C40" s="109">
        <v>86106550.644888595</v>
      </c>
      <c r="D40" s="115">
        <f t="shared" si="7"/>
        <v>3.1445117043903181</v>
      </c>
      <c r="E40" s="115">
        <f t="shared" si="2"/>
        <v>11.016090565932423</v>
      </c>
      <c r="F40" s="109">
        <v>33431888.101868995</v>
      </c>
      <c r="G40" s="72">
        <f t="shared" si="1"/>
        <v>2.537065753363632</v>
      </c>
      <c r="H40" s="72">
        <f t="shared" si="3"/>
        <v>8.2631974032461919</v>
      </c>
      <c r="I40" s="72">
        <f t="shared" ref="I40:I46" si="8">100*(F40/C40)</f>
        <v>38.826184362842739</v>
      </c>
      <c r="J40" s="103"/>
      <c r="K40" s="103"/>
      <c r="L40" s="103"/>
      <c r="N40" s="108"/>
    </row>
    <row r="41" spans="1:14" x14ac:dyDescent="0.25">
      <c r="A41" s="152"/>
      <c r="B41" s="70" t="s">
        <v>7</v>
      </c>
      <c r="C41" s="109">
        <v>88421327.506122991</v>
      </c>
      <c r="D41" s="115">
        <f t="shared" si="7"/>
        <v>2.6882703393621643</v>
      </c>
      <c r="E41" s="115">
        <f t="shared" si="2"/>
        <v>10.534703682509816</v>
      </c>
      <c r="F41" s="109">
        <v>33041989.008115001</v>
      </c>
      <c r="G41" s="72">
        <f t="shared" si="1"/>
        <v>-1.1662490989618912</v>
      </c>
      <c r="H41" s="72">
        <f t="shared" si="3"/>
        <v>5.0932462106648257</v>
      </c>
      <c r="I41" s="72">
        <f t="shared" si="8"/>
        <v>37.368799971734099</v>
      </c>
      <c r="J41" s="103"/>
      <c r="K41" s="103"/>
      <c r="L41" s="103"/>
    </row>
    <row r="42" spans="1:14" x14ac:dyDescent="0.25">
      <c r="A42" s="152">
        <v>2020</v>
      </c>
      <c r="B42" s="70" t="s">
        <v>4</v>
      </c>
      <c r="C42" s="109">
        <v>89581134.688744769</v>
      </c>
      <c r="D42" s="115">
        <f t="shared" si="7"/>
        <v>1.3116826170037621</v>
      </c>
      <c r="E42" s="115">
        <f t="shared" ref="E42:E48" si="9">100*(C42/C38-1)</f>
        <v>10.0578710063423</v>
      </c>
      <c r="F42" s="109">
        <v>34211442.015076026</v>
      </c>
      <c r="G42" s="72">
        <f t="shared" ref="G42:G48" si="10">100*(F42/F41-1)</f>
        <v>3.5392936141762199</v>
      </c>
      <c r="H42" s="72">
        <f t="shared" ref="H42:H48" si="11">100*(F42/F38-1)</f>
        <v>6.9930024900406895</v>
      </c>
      <c r="I42" s="72">
        <f t="shared" si="8"/>
        <v>38.190453976661281</v>
      </c>
      <c r="J42" s="103"/>
      <c r="K42" s="103"/>
      <c r="L42" s="103"/>
    </row>
    <row r="43" spans="1:14" x14ac:dyDescent="0.25">
      <c r="A43" s="152"/>
      <c r="B43" s="70" t="s">
        <v>5</v>
      </c>
      <c r="C43" s="109">
        <v>89876338</v>
      </c>
      <c r="D43" s="115">
        <f t="shared" si="7"/>
        <v>0.329537365518906</v>
      </c>
      <c r="E43" s="115">
        <f t="shared" si="9"/>
        <v>7.660229417621367</v>
      </c>
      <c r="F43" s="109">
        <v>33806011.975674301</v>
      </c>
      <c r="G43" s="72">
        <f t="shared" si="10"/>
        <v>-1.1850714717697719</v>
      </c>
      <c r="H43" s="72">
        <f t="shared" si="11"/>
        <v>3.6845200679805012</v>
      </c>
      <c r="I43" s="72">
        <f t="shared" si="8"/>
        <v>37.613917887569364</v>
      </c>
      <c r="J43" s="103"/>
      <c r="K43" s="103"/>
      <c r="L43" s="103"/>
    </row>
    <row r="44" spans="1:14" x14ac:dyDescent="0.25">
      <c r="A44" s="152"/>
      <c r="B44" s="70" t="s">
        <v>6</v>
      </c>
      <c r="C44" s="109">
        <v>91292858</v>
      </c>
      <c r="D44" s="115">
        <f t="shared" si="7"/>
        <v>1.5760766754871591</v>
      </c>
      <c r="E44" s="115">
        <f t="shared" si="9"/>
        <v>6.0231275277768503</v>
      </c>
      <c r="F44" s="109">
        <v>34016593.781001598</v>
      </c>
      <c r="G44" s="72">
        <f t="shared" si="10"/>
        <v>0.62291229583313346</v>
      </c>
      <c r="H44" s="72">
        <f t="shared" si="11"/>
        <v>1.7489460282678948</v>
      </c>
      <c r="I44" s="72">
        <f t="shared" si="8"/>
        <v>37.260958333675568</v>
      </c>
      <c r="J44" s="103"/>
      <c r="K44" s="103"/>
      <c r="L44" s="103"/>
    </row>
    <row r="45" spans="1:14" x14ac:dyDescent="0.25">
      <c r="A45" s="152"/>
      <c r="B45" s="70" t="s">
        <v>7</v>
      </c>
      <c r="C45" s="109">
        <v>93008385.331796244</v>
      </c>
      <c r="D45" s="115">
        <f t="shared" si="7"/>
        <v>1.8791473608989806</v>
      </c>
      <c r="E45" s="115">
        <f t="shared" si="9"/>
        <v>5.1877278424208306</v>
      </c>
      <c r="F45" s="109">
        <v>33921263.119735897</v>
      </c>
      <c r="G45" s="72">
        <f t="shared" si="10"/>
        <v>-0.28024752236934791</v>
      </c>
      <c r="H45" s="72">
        <f t="shared" si="11"/>
        <v>2.6610810608433733</v>
      </c>
      <c r="I45" s="72">
        <f t="shared" si="8"/>
        <v>36.4711880533415</v>
      </c>
      <c r="J45" s="103"/>
      <c r="K45" s="103"/>
      <c r="L45" s="103"/>
    </row>
    <row r="46" spans="1:14" x14ac:dyDescent="0.25">
      <c r="A46" s="152">
        <v>2021</v>
      </c>
      <c r="B46" s="70" t="s">
        <v>4</v>
      </c>
      <c r="C46" s="109">
        <v>95027954.611485153</v>
      </c>
      <c r="D46" s="115">
        <f t="shared" si="7"/>
        <v>2.1713840880952073</v>
      </c>
      <c r="E46" s="115">
        <f t="shared" si="9"/>
        <v>6.0803203059055955</v>
      </c>
      <c r="F46" s="109">
        <v>35563312.917808205</v>
      </c>
      <c r="G46" s="72">
        <f t="shared" si="10"/>
        <v>4.8407684356451375</v>
      </c>
      <c r="H46" s="72">
        <f t="shared" si="11"/>
        <v>3.9515168701057535</v>
      </c>
      <c r="I46" s="72">
        <f t="shared" si="8"/>
        <v>37.42405386205165</v>
      </c>
      <c r="J46" s="103"/>
      <c r="K46" s="103"/>
      <c r="L46" s="103"/>
    </row>
    <row r="47" spans="1:14" x14ac:dyDescent="0.25">
      <c r="A47" s="152"/>
      <c r="B47" s="70" t="s">
        <v>5</v>
      </c>
      <c r="C47" s="109">
        <v>97415968.669640988</v>
      </c>
      <c r="D47" s="115">
        <f t="shared" si="7"/>
        <v>2.5129595474500777</v>
      </c>
      <c r="E47" s="115">
        <f t="shared" si="9"/>
        <v>8.3888939374020755</v>
      </c>
      <c r="F47" s="109">
        <v>36227207.981974997</v>
      </c>
      <c r="G47" s="72">
        <f t="shared" si="10"/>
        <v>1.8667975778891677</v>
      </c>
      <c r="H47" s="72">
        <f t="shared" si="11"/>
        <v>7.1620278903140377</v>
      </c>
      <c r="I47" s="72">
        <f>100*(F47/C47)</f>
        <v>37.188161732322797</v>
      </c>
      <c r="J47" s="103"/>
      <c r="K47" s="103"/>
      <c r="L47" s="103"/>
    </row>
    <row r="48" spans="1:14" x14ac:dyDescent="0.25">
      <c r="A48" s="152"/>
      <c r="B48" s="70" t="s">
        <v>6</v>
      </c>
      <c r="C48" s="109">
        <v>100807847.56395</v>
      </c>
      <c r="D48" s="115">
        <f t="shared" si="7"/>
        <v>3.4818510154239979</v>
      </c>
      <c r="E48" s="115">
        <f t="shared" si="9"/>
        <v>10.422490622377056</v>
      </c>
      <c r="F48" s="109">
        <v>37484487.095197</v>
      </c>
      <c r="G48" s="72">
        <f t="shared" si="10"/>
        <v>3.4705382591105671</v>
      </c>
      <c r="H48" s="72">
        <f t="shared" si="11"/>
        <v>10.194710665393657</v>
      </c>
      <c r="I48" s="72">
        <f t="shared" ref="I48" si="12">100*(F48/C48)</f>
        <v>37.184096279228427</v>
      </c>
      <c r="J48" s="103"/>
      <c r="K48" s="103"/>
      <c r="L48" s="103"/>
    </row>
    <row r="49" spans="1:12" x14ac:dyDescent="0.25">
      <c r="A49" s="152"/>
      <c r="B49" s="70" t="s">
        <v>7</v>
      </c>
      <c r="C49" s="109">
        <v>104159369.182634</v>
      </c>
      <c r="D49" s="115">
        <f t="shared" ref="D49" si="13">100*(C49/C48-1)</f>
        <v>3.3246634063462954</v>
      </c>
      <c r="E49" s="115">
        <f t="shared" ref="E49" si="14">100*(C49/C45-1)</f>
        <v>11.989224209255923</v>
      </c>
      <c r="F49" s="109">
        <v>38500212.020597003</v>
      </c>
      <c r="G49" s="72">
        <f t="shared" ref="G49" si="15">100*(F49/F48-1)</f>
        <v>2.7097207514682919</v>
      </c>
      <c r="H49" s="72">
        <f t="shared" ref="H49" si="16">100*(F49/F45-1)</f>
        <v>13.498757061900225</v>
      </c>
      <c r="I49" s="72">
        <f t="shared" ref="I49" si="17">100*(F49/C49)</f>
        <v>36.962792999533605</v>
      </c>
      <c r="J49" s="103"/>
      <c r="K49" s="103"/>
      <c r="L49" s="103"/>
    </row>
    <row r="50" spans="1:12" x14ac:dyDescent="0.25">
      <c r="A50" s="152">
        <v>2022</v>
      </c>
      <c r="B50" s="70" t="s">
        <v>4</v>
      </c>
      <c r="C50" s="109">
        <v>102920028.62950499</v>
      </c>
      <c r="D50" s="115">
        <f t="shared" ref="D50" si="18">100*(C50/C49-1)</f>
        <v>-1.1898502869731598</v>
      </c>
      <c r="E50" s="115">
        <f t="shared" ref="E50" si="19">100*(C50/C46-1)</f>
        <v>8.3050025124564719</v>
      </c>
      <c r="F50" s="109">
        <v>38207272.274035998</v>
      </c>
      <c r="G50" s="72">
        <f t="shared" ref="G50:G55" si="20">100*(F50/F49-1)</f>
        <v>-0.76087826842170525</v>
      </c>
      <c r="H50" s="72">
        <f t="shared" ref="H50:H55" si="21">100*(F50/F46-1)</f>
        <v>7.4345136583263471</v>
      </c>
      <c r="I50" s="72">
        <f t="shared" ref="I50:I55" si="22">100*(F50/C50)</f>
        <v>37.12326238421079</v>
      </c>
      <c r="J50" s="103"/>
      <c r="K50" s="103"/>
      <c r="L50" s="103"/>
    </row>
    <row r="51" spans="1:12" x14ac:dyDescent="0.25">
      <c r="A51" s="152"/>
      <c r="B51" s="70" t="s">
        <v>5</v>
      </c>
      <c r="C51" s="109">
        <v>109378456.84594703</v>
      </c>
      <c r="D51" s="115">
        <f t="shared" ref="D51" si="23">100*(C51/C50-1)</f>
        <v>6.2751908471492035</v>
      </c>
      <c r="E51" s="115">
        <f t="shared" ref="E51" si="24">100*(C51/C47-1)</f>
        <v>12.279802110138105</v>
      </c>
      <c r="F51" s="109">
        <v>40119749.909823</v>
      </c>
      <c r="G51" s="72">
        <f t="shared" si="20"/>
        <v>5.0055330358839578</v>
      </c>
      <c r="H51" s="72">
        <f t="shared" si="21"/>
        <v>10.744802441813217</v>
      </c>
      <c r="I51" s="72">
        <f t="shared" si="22"/>
        <v>36.679754923155713</v>
      </c>
      <c r="J51" s="103"/>
      <c r="K51" s="103"/>
      <c r="L51" s="103"/>
    </row>
    <row r="52" spans="1:12" x14ac:dyDescent="0.25">
      <c r="A52" s="152"/>
      <c r="B52" s="70" t="s">
        <v>6</v>
      </c>
      <c r="C52" s="109">
        <v>114106671</v>
      </c>
      <c r="D52" s="115">
        <f t="shared" ref="D52" si="25">100*(C52/C51-1)</f>
        <v>4.322802031036499</v>
      </c>
      <c r="E52" s="115">
        <f t="shared" ref="E52" si="26">100*(C52/C48-1)</f>
        <v>13.192250164466168</v>
      </c>
      <c r="F52" s="109">
        <v>41493707.983843997</v>
      </c>
      <c r="G52" s="72">
        <f t="shared" si="20"/>
        <v>3.4246426687834175</v>
      </c>
      <c r="H52" s="72">
        <f t="shared" si="21"/>
        <v>10.695680264918739</v>
      </c>
      <c r="I52" s="72">
        <f t="shared" si="22"/>
        <v>36.363963316258697</v>
      </c>
      <c r="J52" s="103"/>
      <c r="K52" s="103"/>
      <c r="L52" s="103"/>
    </row>
    <row r="53" spans="1:12" x14ac:dyDescent="0.25">
      <c r="A53" s="152"/>
      <c r="B53" s="70" t="s">
        <v>7</v>
      </c>
      <c r="C53" s="109">
        <v>112662615</v>
      </c>
      <c r="D53" s="115">
        <f t="shared" ref="D53" si="27">100*(C53/C52-1)</f>
        <v>-1.2655316182171306</v>
      </c>
      <c r="E53" s="115">
        <f t="shared" ref="E53" si="28">100*(C53/C49-1)</f>
        <v>8.1636878987394255</v>
      </c>
      <c r="F53" s="109">
        <v>40911705.712407999</v>
      </c>
      <c r="G53" s="72">
        <f t="shared" si="20"/>
        <v>-1.4026277710890711</v>
      </c>
      <c r="H53" s="72">
        <f t="shared" si="21"/>
        <v>6.2635854849861117</v>
      </c>
      <c r="I53" s="72">
        <f t="shared" si="22"/>
        <v>36.313470721772255</v>
      </c>
      <c r="J53" s="103"/>
      <c r="K53" s="103"/>
      <c r="L53" s="103"/>
    </row>
    <row r="54" spans="1:12" x14ac:dyDescent="0.25">
      <c r="A54" s="152">
        <v>2023</v>
      </c>
      <c r="B54" s="70" t="s">
        <v>4</v>
      </c>
      <c r="C54" s="109">
        <v>119140933</v>
      </c>
      <c r="D54" s="115">
        <f t="shared" ref="D54" si="29">100*(C54/C53-1)</f>
        <v>5.7501931763256131</v>
      </c>
      <c r="E54" s="115">
        <f t="shared" ref="E54" si="30">100*(C54/C50-1)</f>
        <v>15.760687775250792</v>
      </c>
      <c r="F54" s="109">
        <v>43211877</v>
      </c>
      <c r="G54" s="72">
        <f t="shared" si="20"/>
        <v>5.6222815635242229</v>
      </c>
      <c r="H54" s="72">
        <f t="shared" si="21"/>
        <v>13.098565870050116</v>
      </c>
      <c r="I54" s="72">
        <f t="shared" si="22"/>
        <v>36.269547259630741</v>
      </c>
      <c r="J54" s="103"/>
      <c r="K54" s="103"/>
      <c r="L54" s="103"/>
    </row>
    <row r="55" spans="1:12" x14ac:dyDescent="0.25">
      <c r="A55" s="152"/>
      <c r="B55" s="70" t="s">
        <v>5</v>
      </c>
      <c r="C55" s="109">
        <v>120237373</v>
      </c>
      <c r="D55" s="115">
        <f t="shared" ref="D55" si="31">100*(C55/C54-1)</f>
        <v>0.92028824383976193</v>
      </c>
      <c r="E55" s="115">
        <f t="shared" ref="E55" si="32">100*(C55/C51-1)</f>
        <v>9.9278381384984229</v>
      </c>
      <c r="F55" s="109">
        <v>43564671.100171</v>
      </c>
      <c r="G55" s="72">
        <f t="shared" si="20"/>
        <v>0.81642854850068058</v>
      </c>
      <c r="H55" s="72">
        <f t="shared" si="21"/>
        <v>8.586596870845753</v>
      </c>
      <c r="I55" s="72">
        <f t="shared" si="22"/>
        <v>36.232221324538585</v>
      </c>
      <c r="J55" s="103"/>
      <c r="K55" s="103"/>
      <c r="L55" s="103"/>
    </row>
    <row r="56" spans="1:12" x14ac:dyDescent="0.25">
      <c r="A56" s="116"/>
      <c r="B56" s="74"/>
      <c r="C56" s="75"/>
      <c r="D56" s="75"/>
      <c r="E56" s="75"/>
      <c r="F56" s="75"/>
      <c r="G56" s="75"/>
      <c r="H56" s="75"/>
      <c r="I56" s="75"/>
      <c r="J56" s="103"/>
      <c r="K56" s="103"/>
      <c r="L56" s="106"/>
    </row>
    <row r="57" spans="1:12" x14ac:dyDescent="0.25">
      <c r="A57" s="63" t="s">
        <v>87</v>
      </c>
      <c r="B57" s="74"/>
      <c r="C57" s="75"/>
      <c r="D57" s="75"/>
      <c r="E57" s="75"/>
      <c r="F57" s="75"/>
      <c r="G57" s="75"/>
      <c r="H57" s="75"/>
      <c r="I57" s="75"/>
      <c r="J57" s="103"/>
      <c r="K57" s="107"/>
      <c r="L57" s="107"/>
    </row>
    <row r="58" spans="1:12" x14ac:dyDescent="0.25">
      <c r="A58" s="63" t="s">
        <v>146</v>
      </c>
      <c r="B58" s="74"/>
      <c r="C58" s="75"/>
      <c r="D58" s="76"/>
      <c r="E58" s="76"/>
      <c r="F58" s="75"/>
      <c r="G58" s="76"/>
      <c r="H58" s="76"/>
      <c r="I58" s="76"/>
      <c r="J58" s="103"/>
      <c r="K58" s="107"/>
      <c r="L58" s="107"/>
    </row>
    <row r="59" spans="1:12" x14ac:dyDescent="0.25">
      <c r="A59" s="63" t="s">
        <v>88</v>
      </c>
      <c r="F59" s="103"/>
      <c r="K59" s="107"/>
    </row>
    <row r="60" spans="1:12" x14ac:dyDescent="0.25">
      <c r="A60" s="77" t="s">
        <v>92</v>
      </c>
      <c r="E60" s="103"/>
      <c r="L60" s="107"/>
    </row>
    <row r="61" spans="1:12" ht="15" customHeight="1" x14ac:dyDescent="0.25">
      <c r="A61" s="163"/>
      <c r="B61" s="163"/>
      <c r="C61" s="163"/>
      <c r="D61" s="163"/>
      <c r="E61" s="163"/>
      <c r="F61" s="163"/>
      <c r="G61" s="163"/>
    </row>
    <row r="62" spans="1:12" x14ac:dyDescent="0.25">
      <c r="A62" s="163"/>
      <c r="B62" s="163"/>
      <c r="C62" s="163"/>
      <c r="D62" s="163"/>
      <c r="E62" s="163"/>
      <c r="F62" s="163"/>
      <c r="G62" s="163"/>
    </row>
    <row r="63" spans="1:12" x14ac:dyDescent="0.25">
      <c r="A63" s="163"/>
      <c r="B63" s="163"/>
      <c r="C63" s="163"/>
      <c r="D63" s="163"/>
      <c r="E63" s="163"/>
      <c r="F63" s="163"/>
      <c r="G63" s="163"/>
    </row>
    <row r="64" spans="1:12" x14ac:dyDescent="0.25">
      <c r="A64" s="163"/>
      <c r="B64" s="163"/>
      <c r="C64" s="163"/>
      <c r="D64" s="163"/>
      <c r="E64" s="163"/>
      <c r="F64" s="163"/>
      <c r="G64" s="163"/>
    </row>
    <row r="65" spans="1:7" x14ac:dyDescent="0.25">
      <c r="A65" s="163"/>
      <c r="B65" s="163"/>
      <c r="C65" s="163"/>
      <c r="D65" s="163"/>
      <c r="E65" s="163"/>
      <c r="F65" s="163"/>
      <c r="G65" s="163"/>
    </row>
  </sheetData>
  <mergeCells count="29">
    <mergeCell ref="A61:G65"/>
    <mergeCell ref="A46:A49"/>
    <mergeCell ref="A42:A45"/>
    <mergeCell ref="A26:A29"/>
    <mergeCell ref="A18:A21"/>
    <mergeCell ref="A50:A53"/>
    <mergeCell ref="A38:A41"/>
    <mergeCell ref="A54:A55"/>
    <mergeCell ref="A14:A17"/>
    <mergeCell ref="A22:A25"/>
    <mergeCell ref="A30:A33"/>
    <mergeCell ref="A34:A37"/>
    <mergeCell ref="A2:H2"/>
    <mergeCell ref="A3:H3"/>
    <mergeCell ref="A4:H4"/>
    <mergeCell ref="A5:H5"/>
    <mergeCell ref="A7:H7"/>
    <mergeCell ref="A8:H8"/>
    <mergeCell ref="F12:F13"/>
    <mergeCell ref="C12:C13"/>
    <mergeCell ref="F11:H11"/>
    <mergeCell ref="A9:H9"/>
    <mergeCell ref="A11:A13"/>
    <mergeCell ref="B11:B13"/>
    <mergeCell ref="D12:E12"/>
    <mergeCell ref="G10:I10"/>
    <mergeCell ref="G12:H12"/>
    <mergeCell ref="I11:I13"/>
    <mergeCell ref="C11:E1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U65"/>
  <sheetViews>
    <sheetView showGridLines="0" zoomScaleNormal="100" workbookViewId="0">
      <pane xSplit="2" ySplit="13" topLeftCell="C49" activePane="bottomRight" state="frozen"/>
      <selection pane="topRight" activeCell="C1" sqref="C1"/>
      <selection pane="bottomLeft" activeCell="A14" sqref="A14"/>
      <selection pane="bottomRight" activeCell="G54" sqref="G54"/>
    </sheetView>
  </sheetViews>
  <sheetFormatPr baseColWidth="10" defaultRowHeight="15" x14ac:dyDescent="0.25"/>
  <cols>
    <col min="1" max="2" width="11.7109375" style="63" customWidth="1"/>
    <col min="3" max="3" width="18.85546875" style="63" bestFit="1" customWidth="1"/>
    <col min="4" max="4" width="11.28515625" style="63" customWidth="1"/>
    <col min="5" max="5" width="11.140625" style="63" customWidth="1"/>
    <col min="6" max="6" width="14.5703125" style="63" customWidth="1"/>
    <col min="7" max="7" width="12.85546875" style="63" customWidth="1"/>
    <col min="8" max="8" width="13" style="63" bestFit="1" customWidth="1"/>
    <col min="9" max="9" width="14.5703125" style="63" customWidth="1"/>
    <col min="10" max="11" width="12.7109375" style="63" customWidth="1"/>
    <col min="12" max="12" width="12.28515625" style="63" customWidth="1"/>
    <col min="13" max="13" width="0" style="63" hidden="1" customWidth="1"/>
    <col min="14" max="14" width="17.7109375" style="63" hidden="1" customWidth="1"/>
    <col min="15" max="15" width="14.140625" style="63" bestFit="1" customWidth="1"/>
    <col min="16" max="16" width="11.42578125" style="63"/>
    <col min="17" max="18" width="12" style="63" bestFit="1" customWidth="1"/>
    <col min="19" max="19" width="11.42578125" style="63"/>
    <col min="20" max="21" width="13" style="63" bestFit="1" customWidth="1"/>
    <col min="22" max="16384" width="11.42578125" style="63"/>
  </cols>
  <sheetData>
    <row r="1" spans="1:21" x14ac:dyDescent="0.25">
      <c r="A1" s="78"/>
      <c r="B1" s="79"/>
      <c r="C1" s="79"/>
      <c r="D1" s="79"/>
      <c r="E1" s="79"/>
      <c r="F1" s="79"/>
      <c r="G1" s="79"/>
      <c r="H1" s="79"/>
      <c r="I1" s="79"/>
      <c r="J1" s="79"/>
      <c r="K1" s="79"/>
      <c r="L1" s="80"/>
    </row>
    <row r="2" spans="1:21" x14ac:dyDescent="0.25">
      <c r="A2" s="153" t="s">
        <v>79</v>
      </c>
      <c r="B2" s="154"/>
      <c r="C2" s="154"/>
      <c r="D2" s="154"/>
      <c r="E2" s="154"/>
      <c r="F2" s="154"/>
      <c r="G2" s="154"/>
      <c r="H2" s="154"/>
      <c r="I2" s="154"/>
      <c r="J2" s="154"/>
      <c r="K2" s="154"/>
      <c r="L2" s="62"/>
    </row>
    <row r="3" spans="1:21" x14ac:dyDescent="0.25">
      <c r="A3" s="153" t="s">
        <v>80</v>
      </c>
      <c r="B3" s="154"/>
      <c r="C3" s="154"/>
      <c r="D3" s="154"/>
      <c r="E3" s="154"/>
      <c r="F3" s="154"/>
      <c r="G3" s="154"/>
      <c r="H3" s="154"/>
      <c r="I3" s="154"/>
      <c r="J3" s="154"/>
      <c r="K3" s="154"/>
      <c r="L3" s="62"/>
    </row>
    <row r="4" spans="1:21" x14ac:dyDescent="0.25">
      <c r="A4" s="153" t="s">
        <v>81</v>
      </c>
      <c r="B4" s="154"/>
      <c r="C4" s="154"/>
      <c r="D4" s="154"/>
      <c r="E4" s="154"/>
      <c r="F4" s="154"/>
      <c r="G4" s="154"/>
      <c r="H4" s="154"/>
      <c r="I4" s="154"/>
      <c r="J4" s="154"/>
      <c r="K4" s="154"/>
      <c r="L4" s="62"/>
    </row>
    <row r="5" spans="1:21" x14ac:dyDescent="0.25">
      <c r="A5" s="153" t="s">
        <v>82</v>
      </c>
      <c r="B5" s="154"/>
      <c r="C5" s="154"/>
      <c r="D5" s="154"/>
      <c r="E5" s="154"/>
      <c r="F5" s="154"/>
      <c r="G5" s="154"/>
      <c r="H5" s="154"/>
      <c r="I5" s="154"/>
      <c r="J5" s="154"/>
      <c r="K5" s="154"/>
      <c r="L5" s="62"/>
    </row>
    <row r="6" spans="1:21" x14ac:dyDescent="0.25">
      <c r="A6" s="60"/>
      <c r="B6" s="61"/>
      <c r="C6" s="61"/>
      <c r="D6" s="61"/>
      <c r="E6" s="61"/>
      <c r="F6" s="61"/>
      <c r="G6" s="61"/>
      <c r="H6" s="61"/>
      <c r="I6" s="61"/>
      <c r="J6" s="61"/>
      <c r="K6" s="61"/>
      <c r="L6" s="62"/>
    </row>
    <row r="7" spans="1:21" x14ac:dyDescent="0.25">
      <c r="A7" s="155" t="s">
        <v>84</v>
      </c>
      <c r="B7" s="156"/>
      <c r="C7" s="156"/>
      <c r="D7" s="156"/>
      <c r="E7" s="156"/>
      <c r="F7" s="156"/>
      <c r="G7" s="156"/>
      <c r="H7" s="156"/>
      <c r="I7" s="156"/>
      <c r="J7" s="156"/>
      <c r="K7" s="156"/>
      <c r="L7" s="62"/>
    </row>
    <row r="8" spans="1:21" x14ac:dyDescent="0.25">
      <c r="A8" s="155" t="s">
        <v>148</v>
      </c>
      <c r="B8" s="156"/>
      <c r="C8" s="156"/>
      <c r="D8" s="156"/>
      <c r="E8" s="156"/>
      <c r="F8" s="156"/>
      <c r="G8" s="156"/>
      <c r="H8" s="156"/>
      <c r="I8" s="156"/>
      <c r="J8" s="156"/>
      <c r="K8" s="156"/>
      <c r="L8" s="62"/>
    </row>
    <row r="9" spans="1:21" x14ac:dyDescent="0.25">
      <c r="A9" s="153" t="str">
        <f>+'1'!$A$9</f>
        <v>2013 (I trimestre) - 2023 (II trimestre)</v>
      </c>
      <c r="B9" s="154"/>
      <c r="C9" s="154"/>
      <c r="D9" s="154"/>
      <c r="E9" s="154"/>
      <c r="F9" s="154"/>
      <c r="G9" s="154"/>
      <c r="H9" s="154"/>
      <c r="I9" s="154"/>
      <c r="J9" s="154"/>
      <c r="K9" s="154"/>
      <c r="L9" s="62"/>
    </row>
    <row r="10" spans="1:21" x14ac:dyDescent="0.25">
      <c r="A10" s="64"/>
      <c r="B10" s="65"/>
      <c r="C10" s="65"/>
      <c r="D10" s="65"/>
      <c r="E10" s="65"/>
      <c r="F10" s="65"/>
      <c r="G10" s="65"/>
      <c r="H10" s="65"/>
      <c r="I10" s="65"/>
      <c r="J10" s="145" t="s">
        <v>86</v>
      </c>
      <c r="K10" s="145"/>
      <c r="L10" s="146"/>
    </row>
    <row r="11" spans="1:21" ht="30.75" customHeight="1" x14ac:dyDescent="0.25">
      <c r="A11" s="158" t="s">
        <v>2</v>
      </c>
      <c r="B11" s="158" t="s">
        <v>3</v>
      </c>
      <c r="C11" s="151" t="s">
        <v>106</v>
      </c>
      <c r="D11" s="143"/>
      <c r="E11" s="144"/>
      <c r="F11" s="160" t="s">
        <v>96</v>
      </c>
      <c r="G11" s="147"/>
      <c r="H11" s="148"/>
      <c r="I11" s="160" t="s">
        <v>103</v>
      </c>
      <c r="J11" s="147"/>
      <c r="K11" s="148"/>
      <c r="L11" s="149" t="s">
        <v>97</v>
      </c>
    </row>
    <row r="12" spans="1:21" ht="15" customHeight="1" x14ac:dyDescent="0.25">
      <c r="A12" s="158"/>
      <c r="B12" s="158"/>
      <c r="C12" s="158" t="s">
        <v>107</v>
      </c>
      <c r="D12" s="143" t="s">
        <v>89</v>
      </c>
      <c r="E12" s="144"/>
      <c r="F12" s="157" t="s">
        <v>98</v>
      </c>
      <c r="G12" s="147" t="s">
        <v>89</v>
      </c>
      <c r="H12" s="148"/>
      <c r="I12" s="157" t="s">
        <v>99</v>
      </c>
      <c r="J12" s="147" t="s">
        <v>89</v>
      </c>
      <c r="K12" s="148"/>
      <c r="L12" s="150"/>
    </row>
    <row r="13" spans="1:21" x14ac:dyDescent="0.25">
      <c r="A13" s="159"/>
      <c r="B13" s="159"/>
      <c r="C13" s="159"/>
      <c r="D13" s="92" t="s">
        <v>29</v>
      </c>
      <c r="E13" s="92" t="s">
        <v>90</v>
      </c>
      <c r="F13" s="149"/>
      <c r="G13" s="83" t="s">
        <v>29</v>
      </c>
      <c r="H13" s="84" t="s">
        <v>90</v>
      </c>
      <c r="I13" s="149"/>
      <c r="J13" s="83" t="s">
        <v>29</v>
      </c>
      <c r="K13" s="84" t="s">
        <v>90</v>
      </c>
      <c r="L13" s="150"/>
    </row>
    <row r="14" spans="1:21" x14ac:dyDescent="0.25">
      <c r="A14" s="152">
        <v>2013</v>
      </c>
      <c r="B14" s="70" t="s">
        <v>4</v>
      </c>
      <c r="C14" s="71">
        <v>876500.58964699996</v>
      </c>
      <c r="D14" s="72">
        <v>2.1629831816095617</v>
      </c>
      <c r="E14" s="72">
        <v>16.950128226206672</v>
      </c>
      <c r="F14" s="71">
        <v>3539633.0236829999</v>
      </c>
      <c r="G14" s="72">
        <v>3.8412329588202425</v>
      </c>
      <c r="H14" s="72">
        <v>-0.96326526485519537</v>
      </c>
      <c r="I14" s="71">
        <v>10330765.14384</v>
      </c>
      <c r="J14" s="72">
        <v>1.0610048808695751</v>
      </c>
      <c r="K14" s="72">
        <v>11.203816403360037</v>
      </c>
      <c r="L14" s="72">
        <v>24.00255865296435</v>
      </c>
      <c r="M14" s="87"/>
      <c r="N14" s="111"/>
      <c r="O14" s="86"/>
      <c r="Q14" s="112"/>
      <c r="R14" s="113"/>
      <c r="T14" s="112"/>
      <c r="U14" s="113"/>
    </row>
    <row r="15" spans="1:21" x14ac:dyDescent="0.25">
      <c r="A15" s="152"/>
      <c r="B15" s="70" t="s">
        <v>5</v>
      </c>
      <c r="C15" s="71">
        <v>790958.65279869991</v>
      </c>
      <c r="D15" s="72">
        <v>-9.7594842329485516</v>
      </c>
      <c r="E15" s="72">
        <v>15.319181522238694</v>
      </c>
      <c r="F15" s="71">
        <v>3669115.585806</v>
      </c>
      <c r="G15" s="72">
        <v>3.6580787120206395</v>
      </c>
      <c r="H15" s="72">
        <v>0.6159028027064295</v>
      </c>
      <c r="I15" s="71">
        <v>10800286.64988967</v>
      </c>
      <c r="J15" s="72">
        <v>4.5448860709957728</v>
      </c>
      <c r="K15" s="72">
        <v>11.194392873440705</v>
      </c>
      <c r="L15" s="72">
        <v>24.043439159897911</v>
      </c>
      <c r="M15" s="87"/>
      <c r="N15" s="111"/>
      <c r="O15" s="86"/>
      <c r="Q15" s="112"/>
      <c r="R15" s="113"/>
      <c r="T15" s="112"/>
      <c r="U15" s="113"/>
    </row>
    <row r="16" spans="1:21" x14ac:dyDescent="0.25">
      <c r="A16" s="152"/>
      <c r="B16" s="70" t="s">
        <v>6</v>
      </c>
      <c r="C16" s="71">
        <v>856648.75157700002</v>
      </c>
      <c r="D16" s="72">
        <v>8.305124237008414</v>
      </c>
      <c r="E16" s="72">
        <v>26.092769487347226</v>
      </c>
      <c r="F16" s="71">
        <v>3647392.985326</v>
      </c>
      <c r="G16" s="72">
        <v>-0.5920391432756702</v>
      </c>
      <c r="H16" s="72">
        <v>-2.6018144611413874</v>
      </c>
      <c r="I16" s="71">
        <v>11227606.900074</v>
      </c>
      <c r="J16" s="72">
        <v>3.9565639694266252</v>
      </c>
      <c r="K16" s="72">
        <v>10.699572875414873</v>
      </c>
      <c r="L16" s="72">
        <v>23.185065147926444</v>
      </c>
      <c r="M16" s="87"/>
      <c r="N16" s="111"/>
      <c r="O16" s="86"/>
      <c r="Q16" s="112"/>
      <c r="R16" s="113"/>
      <c r="T16" s="112"/>
      <c r="U16" s="113"/>
    </row>
    <row r="17" spans="1:21" x14ac:dyDescent="0.25">
      <c r="A17" s="152"/>
      <c r="B17" s="70" t="s">
        <v>7</v>
      </c>
      <c r="C17" s="71">
        <v>812198.476104</v>
      </c>
      <c r="D17" s="72">
        <v>-5.1888566219435575</v>
      </c>
      <c r="E17" s="72">
        <v>-5.3319299103270339</v>
      </c>
      <c r="F17" s="71">
        <v>3724368.3453319999</v>
      </c>
      <c r="G17" s="72">
        <v>2.1104213424679727</v>
      </c>
      <c r="H17" s="72">
        <v>9.260761888154363</v>
      </c>
      <c r="I17" s="71">
        <v>11720773.280577</v>
      </c>
      <c r="J17" s="72">
        <v>4.3924443106371172</v>
      </c>
      <c r="K17" s="72">
        <v>14.658799152186333</v>
      </c>
      <c r="L17" s="72">
        <v>22.908841925936244</v>
      </c>
      <c r="M17" s="87"/>
      <c r="N17" s="111"/>
      <c r="O17" s="86"/>
      <c r="Q17" s="112"/>
      <c r="R17" s="113"/>
      <c r="T17" s="112"/>
      <c r="U17" s="113"/>
    </row>
    <row r="18" spans="1:21" x14ac:dyDescent="0.25">
      <c r="A18" s="152">
        <v>2014</v>
      </c>
      <c r="B18" s="70" t="s">
        <v>4</v>
      </c>
      <c r="C18" s="71">
        <v>866500.74875300005</v>
      </c>
      <c r="D18" s="72">
        <v>6.6858377904721351</v>
      </c>
      <c r="E18" s="72">
        <v>-1.1408823921073719</v>
      </c>
      <c r="F18" s="71">
        <v>3955927.5765559999</v>
      </c>
      <c r="G18" s="72">
        <v>6.2174094974850789</v>
      </c>
      <c r="H18" s="72">
        <v>11.760952338495372</v>
      </c>
      <c r="I18" s="71">
        <v>12092739.543321</v>
      </c>
      <c r="J18" s="72">
        <v>3.173564182496392</v>
      </c>
      <c r="K18" s="72">
        <v>17.055604061734257</v>
      </c>
      <c r="L18" s="72">
        <v>23.386865606533291</v>
      </c>
      <c r="M18" s="87"/>
      <c r="N18" s="111"/>
      <c r="O18" s="86"/>
      <c r="Q18" s="112"/>
      <c r="R18" s="113"/>
      <c r="T18" s="112"/>
      <c r="U18" s="113"/>
    </row>
    <row r="19" spans="1:21" x14ac:dyDescent="0.25">
      <c r="A19" s="152"/>
      <c r="B19" s="70" t="s">
        <v>5</v>
      </c>
      <c r="C19" s="71">
        <v>843332.01674899994</v>
      </c>
      <c r="D19" s="72">
        <v>-2.6738271187119835</v>
      </c>
      <c r="E19" s="72">
        <v>6.621504646922304</v>
      </c>
      <c r="F19" s="71">
        <v>4066636.6079219999</v>
      </c>
      <c r="G19" s="72">
        <v>2.7985606213342749</v>
      </c>
      <c r="H19" s="72">
        <v>10.834246368629351</v>
      </c>
      <c r="I19" s="71">
        <v>12497073.657352</v>
      </c>
      <c r="J19" s="72">
        <v>3.3436105407092782</v>
      </c>
      <c r="K19" s="72">
        <v>15.710573825183289</v>
      </c>
      <c r="L19" s="72">
        <v>23.362019474852367</v>
      </c>
      <c r="M19" s="87"/>
      <c r="N19" s="111"/>
      <c r="O19" s="86"/>
      <c r="Q19" s="112"/>
      <c r="R19" s="113"/>
      <c r="T19" s="112"/>
      <c r="U19" s="113"/>
    </row>
    <row r="20" spans="1:21" x14ac:dyDescent="0.25">
      <c r="A20" s="152"/>
      <c r="B20" s="70" t="s">
        <v>6</v>
      </c>
      <c r="C20" s="71">
        <v>841913.26630400005</v>
      </c>
      <c r="D20" s="72">
        <v>-0.16823154070078772</v>
      </c>
      <c r="E20" s="72">
        <v>-1.7201315295065172</v>
      </c>
      <c r="F20" s="71">
        <v>4195605.4311659997</v>
      </c>
      <c r="G20" s="72">
        <v>3.17138794729685</v>
      </c>
      <c r="H20" s="72">
        <v>15.030254432290107</v>
      </c>
      <c r="I20" s="71">
        <v>12797155.095744999</v>
      </c>
      <c r="J20" s="72">
        <v>2.4020302664968369</v>
      </c>
      <c r="K20" s="72">
        <v>13.980274362327876</v>
      </c>
      <c r="L20" s="72">
        <v>23.524991148210241</v>
      </c>
      <c r="M20" s="87"/>
      <c r="N20" s="111"/>
      <c r="O20" s="86"/>
      <c r="Q20" s="112"/>
      <c r="R20" s="113"/>
      <c r="T20" s="112"/>
      <c r="U20" s="113"/>
    </row>
    <row r="21" spans="1:21" x14ac:dyDescent="0.25">
      <c r="A21" s="152"/>
      <c r="B21" s="70" t="s">
        <v>7</v>
      </c>
      <c r="C21" s="71">
        <v>807252.47365599999</v>
      </c>
      <c r="D21" s="72">
        <v>-4.1169077665400096</v>
      </c>
      <c r="E21" s="72">
        <v>-0.60896475350770629</v>
      </c>
      <c r="F21" s="71">
        <v>4259644.8923970005</v>
      </c>
      <c r="G21" s="72">
        <v>1.5263461324389311</v>
      </c>
      <c r="H21" s="72">
        <v>14.372277321492604</v>
      </c>
      <c r="I21" s="71">
        <v>13201069.897182001</v>
      </c>
      <c r="J21" s="72">
        <v>3.1554632641313418</v>
      </c>
      <c r="K21" s="72">
        <v>12.629683905396121</v>
      </c>
      <c r="L21" s="72">
        <v>23.317563640316475</v>
      </c>
      <c r="M21" s="87"/>
      <c r="N21" s="111"/>
      <c r="O21" s="86"/>
      <c r="Q21" s="112"/>
      <c r="R21" s="113"/>
      <c r="T21" s="112"/>
      <c r="U21" s="113"/>
    </row>
    <row r="22" spans="1:21" x14ac:dyDescent="0.25">
      <c r="A22" s="152">
        <v>2015</v>
      </c>
      <c r="B22" s="70" t="s">
        <v>4</v>
      </c>
      <c r="C22" s="71">
        <v>776727.01473399997</v>
      </c>
      <c r="D22" s="72">
        <v>-3.7777034395307822</v>
      </c>
      <c r="E22" s="72">
        <v>-10.357045817808284</v>
      </c>
      <c r="F22" s="71">
        <v>4433342.6806739997</v>
      </c>
      <c r="G22" s="72">
        <v>4.090428292038979</v>
      </c>
      <c r="H22" s="72">
        <v>12.081996609151901</v>
      </c>
      <c r="I22" s="71">
        <v>13426860.490712</v>
      </c>
      <c r="J22" s="72">
        <v>1.8658717013882296</v>
      </c>
      <c r="K22" s="72">
        <v>11.202138080458298</v>
      </c>
      <c r="L22" s="72">
        <v>23.763944754892911</v>
      </c>
      <c r="M22" s="87"/>
      <c r="N22" s="111"/>
      <c r="O22" s="86"/>
      <c r="Q22" s="112"/>
      <c r="R22" s="113"/>
      <c r="T22" s="112"/>
      <c r="U22" s="113"/>
    </row>
    <row r="23" spans="1:21" x14ac:dyDescent="0.25">
      <c r="A23" s="152"/>
      <c r="B23" s="70" t="s">
        <v>5</v>
      </c>
      <c r="C23" s="71">
        <v>761015.27371400001</v>
      </c>
      <c r="D23" s="72">
        <v>-2.0265795003981708</v>
      </c>
      <c r="E23" s="72">
        <v>-9.7608938591382497</v>
      </c>
      <c r="F23" s="71">
        <v>4521670.9462360004</v>
      </c>
      <c r="G23" s="72">
        <v>1.9799426754810696</v>
      </c>
      <c r="H23" s="72">
        <v>11.189451681706018</v>
      </c>
      <c r="I23" s="71">
        <v>13691240.680721</v>
      </c>
      <c r="J23" s="72">
        <v>1.8134065278339762</v>
      </c>
      <c r="K23" s="72">
        <v>9.5555732174665877</v>
      </c>
      <c r="L23" s="72">
        <v>23.830970625672741</v>
      </c>
      <c r="M23" s="87"/>
      <c r="N23" s="111"/>
      <c r="O23" s="86"/>
      <c r="Q23" s="112"/>
      <c r="R23" s="113"/>
      <c r="T23" s="112"/>
      <c r="U23" s="113"/>
    </row>
    <row r="24" spans="1:21" x14ac:dyDescent="0.25">
      <c r="A24" s="152"/>
      <c r="B24" s="70" t="s">
        <v>6</v>
      </c>
      <c r="C24" s="71">
        <v>763336.875046</v>
      </c>
      <c r="D24" s="72">
        <v>0.30506632549827373</v>
      </c>
      <c r="E24" s="72">
        <v>-9.3330743679750299</v>
      </c>
      <c r="F24" s="71">
        <v>4558552.8956749998</v>
      </c>
      <c r="G24" s="72">
        <v>0.81567079686992372</v>
      </c>
      <c r="H24" s="72">
        <v>8.6506577051534919</v>
      </c>
      <c r="I24" s="71">
        <v>14004385.125574</v>
      </c>
      <c r="J24" s="72">
        <v>2.2871882260747043</v>
      </c>
      <c r="K24" s="72">
        <v>9.4327086069196326</v>
      </c>
      <c r="L24" s="72">
        <v>23.58733341079046</v>
      </c>
      <c r="M24" s="87"/>
      <c r="N24" s="111"/>
      <c r="O24" s="86"/>
      <c r="Q24" s="112"/>
      <c r="R24" s="113"/>
      <c r="T24" s="112"/>
      <c r="U24" s="113"/>
    </row>
    <row r="25" spans="1:21" x14ac:dyDescent="0.25">
      <c r="A25" s="152"/>
      <c r="B25" s="70" t="s">
        <v>7</v>
      </c>
      <c r="C25" s="71">
        <v>759097.39618799998</v>
      </c>
      <c r="D25" s="72">
        <v>-0.55538766651939397</v>
      </c>
      <c r="E25" s="72">
        <v>-5.9653056558511963</v>
      </c>
      <c r="F25" s="71">
        <v>4648538.5695160003</v>
      </c>
      <c r="G25" s="72">
        <v>1.9739964831026953</v>
      </c>
      <c r="H25" s="72">
        <v>9.1297205974407092</v>
      </c>
      <c r="I25" s="71">
        <v>14392375.185783001</v>
      </c>
      <c r="J25" s="72">
        <v>2.7704897910903412</v>
      </c>
      <c r="K25" s="72">
        <v>9.024308619525641</v>
      </c>
      <c r="L25" s="72">
        <v>23.787321701057163</v>
      </c>
      <c r="M25" s="87"/>
      <c r="N25" s="111"/>
      <c r="O25" s="86"/>
      <c r="Q25" s="112"/>
      <c r="R25" s="113"/>
      <c r="T25" s="112"/>
      <c r="U25" s="113"/>
    </row>
    <row r="26" spans="1:21" x14ac:dyDescent="0.25">
      <c r="A26" s="152">
        <v>2016</v>
      </c>
      <c r="B26" s="70" t="s">
        <v>4</v>
      </c>
      <c r="C26" s="71">
        <v>734819.42900500004</v>
      </c>
      <c r="D26" s="72">
        <v>-3.5819779853738112</v>
      </c>
      <c r="E26" s="72">
        <v>-5.7740299961037209</v>
      </c>
      <c r="F26" s="71">
        <v>4913913.3494680002</v>
      </c>
      <c r="G26" s="72">
        <v>5.479883605042815</v>
      </c>
      <c r="H26" s="72">
        <v>10.586443108614546</v>
      </c>
      <c r="I26" s="71">
        <v>19212426.366717</v>
      </c>
      <c r="J26" s="72">
        <v>2.0200166705714082</v>
      </c>
      <c r="K26" s="72">
        <v>9.1892858431206008</v>
      </c>
      <c r="L26" s="72">
        <v>23.835680023431092</v>
      </c>
      <c r="M26" s="87"/>
      <c r="N26" s="111"/>
      <c r="O26" s="86"/>
      <c r="Q26" s="112"/>
      <c r="R26" s="113"/>
      <c r="T26" s="112"/>
      <c r="U26" s="113"/>
    </row>
    <row r="27" spans="1:21" x14ac:dyDescent="0.25">
      <c r="A27" s="152"/>
      <c r="B27" s="70" t="s">
        <v>5</v>
      </c>
      <c r="C27" s="71">
        <v>686860.69824599999</v>
      </c>
      <c r="D27" s="72">
        <v>1.8178970362930045</v>
      </c>
      <c r="E27" s="72">
        <v>-2.0766033983621668</v>
      </c>
      <c r="F27" s="71">
        <v>5110105.1295889998</v>
      </c>
      <c r="G27" s="72">
        <v>2.8615101158863183</v>
      </c>
      <c r="H27" s="72">
        <v>11.54240959611306</v>
      </c>
      <c r="I27" s="71">
        <v>19835162.742713001</v>
      </c>
      <c r="J27" s="72">
        <v>3.060855341531493</v>
      </c>
      <c r="K27" s="72">
        <v>10.527106172865103</v>
      </c>
      <c r="L27" s="72">
        <v>23.835680023431092</v>
      </c>
      <c r="M27" s="87"/>
      <c r="N27" s="111"/>
      <c r="O27" s="86"/>
      <c r="Q27" s="112"/>
      <c r="R27" s="113"/>
      <c r="T27" s="112"/>
      <c r="U27" s="113"/>
    </row>
    <row r="28" spans="1:21" x14ac:dyDescent="0.25">
      <c r="A28" s="152"/>
      <c r="B28" s="70" t="s">
        <v>6</v>
      </c>
      <c r="C28" s="71">
        <v>680160.18427500001</v>
      </c>
      <c r="D28" s="72">
        <v>0.21200392802080614</v>
      </c>
      <c r="E28" s="72">
        <v>-2.1674560979387962</v>
      </c>
      <c r="F28" s="71">
        <v>5245227.4158979999</v>
      </c>
      <c r="G28" s="72">
        <v>1.1002027580348823</v>
      </c>
      <c r="H28" s="72">
        <v>11.857215620856891</v>
      </c>
      <c r="I28" s="71">
        <v>20354117.178401999</v>
      </c>
      <c r="J28" s="72">
        <v>2.5612693546474503</v>
      </c>
      <c r="K28" s="72">
        <v>10.823266371645673</v>
      </c>
      <c r="L28" s="72">
        <v>23.835680023431092</v>
      </c>
      <c r="M28" s="87"/>
      <c r="N28" s="111"/>
      <c r="O28" s="86"/>
      <c r="Q28" s="112"/>
      <c r="R28" s="113"/>
      <c r="T28" s="112"/>
      <c r="U28" s="113"/>
    </row>
    <row r="29" spans="1:21" x14ac:dyDescent="0.25">
      <c r="A29" s="152"/>
      <c r="B29" s="70" t="s">
        <v>7</v>
      </c>
      <c r="C29" s="71">
        <v>684960.61488000001</v>
      </c>
      <c r="D29" s="72">
        <v>-3.4170955552996674</v>
      </c>
      <c r="E29" s="72">
        <v>-4.9827736510417964</v>
      </c>
      <c r="F29" s="71">
        <v>5355919.4713899996</v>
      </c>
      <c r="G29" s="72">
        <v>2.3542116118530743</v>
      </c>
      <c r="H29" s="72">
        <v>12.274280824788477</v>
      </c>
      <c r="I29" s="71">
        <v>21042205.556708999</v>
      </c>
      <c r="J29" s="72">
        <v>3.094252148876194</v>
      </c>
      <c r="K29" s="72">
        <v>11.172397742829673</v>
      </c>
      <c r="L29" s="72">
        <v>23.835680023431092</v>
      </c>
      <c r="M29" s="87"/>
      <c r="N29" s="111"/>
      <c r="O29" s="86"/>
      <c r="Q29" s="112"/>
      <c r="R29" s="113"/>
      <c r="T29" s="112"/>
      <c r="U29" s="113"/>
    </row>
    <row r="30" spans="1:21" x14ac:dyDescent="0.25">
      <c r="A30" s="152">
        <v>2017</v>
      </c>
      <c r="B30" s="70" t="s">
        <v>4</v>
      </c>
      <c r="C30" s="71">
        <v>641589.68352299999</v>
      </c>
      <c r="D30" s="72">
        <v>0</v>
      </c>
      <c r="E30" s="72">
        <v>0</v>
      </c>
      <c r="F30" s="71">
        <v>5394425.6144460002</v>
      </c>
      <c r="G30" s="72">
        <v>0</v>
      </c>
      <c r="H30" s="72">
        <v>0</v>
      </c>
      <c r="I30" s="71">
        <v>21626035.529913999</v>
      </c>
      <c r="J30" s="72">
        <v>0</v>
      </c>
      <c r="K30" s="72">
        <v>0</v>
      </c>
      <c r="L30" s="72">
        <v>23.835680023431092</v>
      </c>
      <c r="M30" s="87"/>
      <c r="N30" s="111"/>
      <c r="O30" s="86"/>
      <c r="Q30" s="112"/>
      <c r="R30" s="113"/>
      <c r="T30" s="112"/>
      <c r="U30" s="113"/>
    </row>
    <row r="31" spans="1:21" x14ac:dyDescent="0.25">
      <c r="A31" s="152"/>
      <c r="B31" s="70" t="s">
        <v>5</v>
      </c>
      <c r="C31" s="71">
        <v>650921.77333899995</v>
      </c>
      <c r="D31" s="72">
        <v>1.4417961607440648</v>
      </c>
      <c r="E31" s="72">
        <v>1.4417961607440648</v>
      </c>
      <c r="F31" s="71">
        <v>5563453.506418</v>
      </c>
      <c r="G31" s="72">
        <v>3.0739851300927454</v>
      </c>
      <c r="H31" s="72">
        <v>3.0739851300927454</v>
      </c>
      <c r="I31" s="71">
        <v>21979992.533973001</v>
      </c>
      <c r="J31" s="72">
        <v>0.91032260136686993</v>
      </c>
      <c r="K31" s="72">
        <v>0.91032260136686993</v>
      </c>
      <c r="L31" s="72">
        <v>24.219320130699352</v>
      </c>
      <c r="M31" s="87"/>
      <c r="N31" s="111"/>
      <c r="O31" s="86"/>
      <c r="Q31" s="112"/>
      <c r="R31" s="113"/>
      <c r="T31" s="112"/>
      <c r="U31" s="113"/>
    </row>
    <row r="32" spans="1:21" x14ac:dyDescent="0.25">
      <c r="A32" s="152"/>
      <c r="B32" s="70" t="s">
        <v>6</v>
      </c>
      <c r="C32" s="71">
        <v>556794.87036900001</v>
      </c>
      <c r="D32" s="72">
        <f t="shared" ref="D32" si="0">100*(C32/C31-1)</f>
        <v>-14.46055529640098</v>
      </c>
      <c r="E32" s="72">
        <f t="shared" ref="E32" si="1">100*(C32/C28-1)</f>
        <v>-18.1376853215097</v>
      </c>
      <c r="F32" s="71">
        <v>5461376.4385780003</v>
      </c>
      <c r="G32" s="72">
        <f t="shared" ref="G32:G39" si="2">100*(F32/F31-1)</f>
        <v>-1.8347788423547229</v>
      </c>
      <c r="H32" s="72">
        <f t="shared" ref="H32" si="3">100*(F32/F28-1)</f>
        <v>4.1208703749405551</v>
      </c>
      <c r="I32" s="71">
        <v>22410849.386919327</v>
      </c>
      <c r="J32" s="72">
        <f t="shared" ref="J32:J39" si="4">100*(I32/I31-1)</f>
        <v>1.9602229267383864</v>
      </c>
      <c r="K32" s="72">
        <f t="shared" ref="K32:K39" si="5">100*(I32/I28-1)</f>
        <v>10.104747803553726</v>
      </c>
      <c r="L32" s="88">
        <f t="shared" ref="L32:L36" si="6">100*SUM(F32,C32)/SUM(C32,F32,I32)</f>
        <v>21.169112272031452</v>
      </c>
      <c r="M32" s="87"/>
      <c r="N32" s="111"/>
      <c r="O32" s="86"/>
      <c r="Q32" s="112"/>
      <c r="R32" s="113"/>
      <c r="T32" s="112"/>
      <c r="U32" s="113"/>
    </row>
    <row r="33" spans="1:21" x14ac:dyDescent="0.25">
      <c r="A33" s="152"/>
      <c r="B33" s="70" t="s">
        <v>7</v>
      </c>
      <c r="C33" s="71">
        <v>598119.54656201019</v>
      </c>
      <c r="D33" s="72">
        <f t="shared" ref="D33:D39" si="7">100*(C33/C32-1)</f>
        <v>7.4218852206061836</v>
      </c>
      <c r="E33" s="72">
        <f t="shared" ref="E33:E39" si="8">100*(C33/C29-1)</f>
        <v>-12.678257177342045</v>
      </c>
      <c r="F33" s="71">
        <v>4888244.7426887304</v>
      </c>
      <c r="G33" s="72">
        <f t="shared" si="2"/>
        <v>-10.494271953875757</v>
      </c>
      <c r="H33" s="72">
        <f t="shared" ref="H33:H39" si="9">100*(F33/F29-1)</f>
        <v>-8.7319223375084789</v>
      </c>
      <c r="I33" s="71">
        <v>22969040.104939077</v>
      </c>
      <c r="J33" s="72">
        <f t="shared" si="4"/>
        <v>2.490716475679644</v>
      </c>
      <c r="K33" s="72">
        <f t="shared" si="5"/>
        <v>9.1569989801555618</v>
      </c>
      <c r="L33" s="88">
        <f t="shared" si="6"/>
        <v>19.280570443662285</v>
      </c>
      <c r="M33" s="87"/>
      <c r="N33" s="111"/>
      <c r="O33" s="86"/>
      <c r="Q33" s="112"/>
      <c r="R33" s="113"/>
      <c r="T33" s="112"/>
      <c r="U33" s="113"/>
    </row>
    <row r="34" spans="1:21" x14ac:dyDescent="0.25">
      <c r="A34" s="152">
        <v>2018</v>
      </c>
      <c r="B34" s="70" t="s">
        <v>4</v>
      </c>
      <c r="C34" s="71">
        <v>556406.7818554499</v>
      </c>
      <c r="D34" s="72">
        <f t="shared" si="7"/>
        <v>-6.9739845397672084</v>
      </c>
      <c r="E34" s="72">
        <f t="shared" si="8"/>
        <v>-13.276850275990515</v>
      </c>
      <c r="F34" s="71">
        <v>5727639.2707097996</v>
      </c>
      <c r="G34" s="72">
        <f t="shared" si="2"/>
        <v>17.171696021901074</v>
      </c>
      <c r="H34" s="72">
        <f t="shared" si="9"/>
        <v>6.176999741575262</v>
      </c>
      <c r="I34" s="71">
        <v>23376559.368693758</v>
      </c>
      <c r="J34" s="72">
        <f t="shared" si="4"/>
        <v>1.7742111202420308</v>
      </c>
      <c r="K34" s="72">
        <f t="shared" si="5"/>
        <v>8.0945203126036027</v>
      </c>
      <c r="L34" s="88">
        <f t="shared" si="6"/>
        <v>21.186506355198023</v>
      </c>
      <c r="M34" s="87"/>
      <c r="N34" s="111"/>
      <c r="O34" s="86"/>
      <c r="Q34" s="112"/>
      <c r="R34" s="113"/>
      <c r="T34" s="112"/>
      <c r="U34" s="113"/>
    </row>
    <row r="35" spans="1:21" x14ac:dyDescent="0.25">
      <c r="A35" s="152"/>
      <c r="B35" s="70" t="s">
        <v>5</v>
      </c>
      <c r="C35" s="71">
        <v>546114.51432900003</v>
      </c>
      <c r="D35" s="72">
        <f t="shared" si="7"/>
        <v>-1.8497739175874606</v>
      </c>
      <c r="E35" s="72">
        <f t="shared" si="8"/>
        <v>-16.101360148451562</v>
      </c>
      <c r="F35" s="71">
        <v>5714907.6206299998</v>
      </c>
      <c r="G35" s="72">
        <f t="shared" si="2"/>
        <v>-0.22228442606201382</v>
      </c>
      <c r="H35" s="72">
        <f t="shared" si="9"/>
        <v>2.722303943715576</v>
      </c>
      <c r="I35" s="71">
        <v>23988713.522962</v>
      </c>
      <c r="J35" s="72">
        <f t="shared" si="4"/>
        <v>2.6186666079185628</v>
      </c>
      <c r="K35" s="72">
        <f t="shared" si="5"/>
        <v>9.13886110691009</v>
      </c>
      <c r="L35" s="88">
        <f t="shared" si="6"/>
        <v>20.69777470375854</v>
      </c>
      <c r="M35" s="87"/>
      <c r="N35" s="111"/>
      <c r="O35" s="86"/>
      <c r="Q35" s="112"/>
      <c r="R35" s="113"/>
      <c r="T35" s="112"/>
      <c r="U35" s="113"/>
    </row>
    <row r="36" spans="1:21" x14ac:dyDescent="0.25">
      <c r="A36" s="152"/>
      <c r="B36" s="70" t="s">
        <v>6</v>
      </c>
      <c r="C36" s="71">
        <v>540593.82773348002</v>
      </c>
      <c r="D36" s="72">
        <f t="shared" si="7"/>
        <v>-1.0109027412141147</v>
      </c>
      <c r="E36" s="72">
        <f t="shared" si="8"/>
        <v>-2.9096968197252271</v>
      </c>
      <c r="F36" s="71">
        <v>5929657.4581075199</v>
      </c>
      <c r="G36" s="72">
        <f t="shared" si="2"/>
        <v>3.7577131903638206</v>
      </c>
      <c r="H36" s="72">
        <f t="shared" si="9"/>
        <v>8.5744138825824656</v>
      </c>
      <c r="I36" s="71">
        <v>24409945.220221698</v>
      </c>
      <c r="J36" s="72">
        <f t="shared" si="4"/>
        <v>1.7559578459949376</v>
      </c>
      <c r="K36" s="72">
        <f t="shared" si="5"/>
        <v>8.9202144853518739</v>
      </c>
      <c r="L36" s="88">
        <f t="shared" si="6"/>
        <v>20.952752954699296</v>
      </c>
      <c r="M36" s="87"/>
      <c r="N36" s="111"/>
      <c r="O36" s="86"/>
      <c r="Q36" s="112"/>
      <c r="R36" s="113"/>
      <c r="T36" s="112"/>
      <c r="U36" s="113"/>
    </row>
    <row r="37" spans="1:21" x14ac:dyDescent="0.25">
      <c r="A37" s="152"/>
      <c r="B37" s="89" t="s">
        <v>7</v>
      </c>
      <c r="C37" s="71">
        <v>532475.90048855997</v>
      </c>
      <c r="D37" s="72">
        <f t="shared" si="7"/>
        <v>-1.5016685038665156</v>
      </c>
      <c r="E37" s="72">
        <f t="shared" si="8"/>
        <v>-10.97500431991727</v>
      </c>
      <c r="F37" s="71">
        <v>5940194.6338940496</v>
      </c>
      <c r="G37" s="72">
        <f t="shared" si="2"/>
        <v>0.17770294255567975</v>
      </c>
      <c r="H37" s="72">
        <f t="shared" si="9"/>
        <v>21.519992279001656</v>
      </c>
      <c r="I37" s="71">
        <v>24967969.277885288</v>
      </c>
      <c r="J37" s="72">
        <f t="shared" si="4"/>
        <v>2.2860520686515562</v>
      </c>
      <c r="K37" s="72">
        <f t="shared" si="5"/>
        <v>8.7027109701305108</v>
      </c>
      <c r="L37" s="88">
        <f>100*SUM(F37,C37)/SUM(C37,F37,I37)</f>
        <v>20.586955523268397</v>
      </c>
      <c r="M37" s="90"/>
      <c r="N37" s="111"/>
      <c r="O37" s="86"/>
      <c r="Q37" s="112"/>
      <c r="R37" s="113"/>
      <c r="T37" s="112"/>
      <c r="U37" s="113"/>
    </row>
    <row r="38" spans="1:21" x14ac:dyDescent="0.25">
      <c r="A38" s="152">
        <v>2019</v>
      </c>
      <c r="B38" s="70" t="s">
        <v>4</v>
      </c>
      <c r="C38" s="71">
        <v>446963.22842871997</v>
      </c>
      <c r="D38" s="72">
        <f t="shared" si="7"/>
        <v>-16.059444564792503</v>
      </c>
      <c r="E38" s="72">
        <f t="shared" si="8"/>
        <v>-19.669701555715847</v>
      </c>
      <c r="F38" s="71">
        <v>5771283.2481764704</v>
      </c>
      <c r="G38" s="72">
        <f t="shared" si="2"/>
        <v>-2.8435328491391632</v>
      </c>
      <c r="H38" s="72">
        <f t="shared" si="9"/>
        <v>0.7619889347756148</v>
      </c>
      <c r="I38" s="71">
        <v>25757154.922435421</v>
      </c>
      <c r="J38" s="72">
        <f t="shared" si="4"/>
        <v>3.1607922765634511</v>
      </c>
      <c r="K38" s="72">
        <f t="shared" si="5"/>
        <v>10.183686641798072</v>
      </c>
      <c r="L38" s="88">
        <f>100*SUM(F38,C38)/SUM(C38,F38,I38)</f>
        <v>19.446969246777812</v>
      </c>
      <c r="M38" s="87"/>
      <c r="N38" s="111"/>
      <c r="O38" s="86"/>
      <c r="Q38" s="112"/>
      <c r="R38" s="113"/>
      <c r="T38" s="112"/>
      <c r="U38" s="113"/>
    </row>
    <row r="39" spans="1:21" x14ac:dyDescent="0.25">
      <c r="A39" s="152"/>
      <c r="B39" s="70" t="s">
        <v>5</v>
      </c>
      <c r="C39" s="71">
        <v>562100.86404053005</v>
      </c>
      <c r="D39" s="72">
        <f t="shared" si="7"/>
        <v>25.759979409619781</v>
      </c>
      <c r="E39" s="72">
        <f t="shared" si="8"/>
        <v>2.927288927885785</v>
      </c>
      <c r="F39" s="71">
        <v>5676115.3179893801</v>
      </c>
      <c r="G39" s="72">
        <f t="shared" si="2"/>
        <v>-1.648990806631434</v>
      </c>
      <c r="H39" s="72">
        <f t="shared" si="9"/>
        <v>-0.67879142088990152</v>
      </c>
      <c r="I39" s="71">
        <v>26366469.602800321</v>
      </c>
      <c r="J39" s="72">
        <f t="shared" si="4"/>
        <v>2.3656132915292005</v>
      </c>
      <c r="K39" s="72">
        <f t="shared" si="5"/>
        <v>9.9119783041401242</v>
      </c>
      <c r="L39" s="88">
        <f t="shared" ref="L39:L40" si="10">100*SUM(F39,C39)/SUM(C39,F39,I39)</f>
        <v>19.132882381379439</v>
      </c>
      <c r="N39" s="111"/>
      <c r="O39" s="86"/>
      <c r="Q39" s="112"/>
      <c r="R39" s="113"/>
      <c r="T39" s="112"/>
      <c r="U39" s="113"/>
    </row>
    <row r="40" spans="1:21" x14ac:dyDescent="0.25">
      <c r="A40" s="152"/>
      <c r="B40" s="70" t="s">
        <v>6</v>
      </c>
      <c r="C40" s="71">
        <v>509560.15266189002</v>
      </c>
      <c r="D40" s="72">
        <f t="shared" ref="D40:D46" si="11">100*(C40/C39-1)</f>
        <v>-9.3472034540141848</v>
      </c>
      <c r="E40" s="72">
        <f t="shared" ref="E40:E45" si="12">100*(C40/C36-1)</f>
        <v>-5.7406639660876779</v>
      </c>
      <c r="F40" s="71">
        <v>5698496.6890737778</v>
      </c>
      <c r="G40" s="72">
        <f t="shared" ref="G40:G46" si="13">100*(F40/F39-1)</f>
        <v>0.39430789951473422</v>
      </c>
      <c r="H40" s="72">
        <f t="shared" ref="H40:H45" si="14">100*(F40/F36-1)</f>
        <v>-3.8983831809319747</v>
      </c>
      <c r="I40" s="71">
        <v>27223831.260133326</v>
      </c>
      <c r="J40" s="72">
        <f t="shared" ref="J40:J46" si="15">100*(I40/I39-1)</f>
        <v>3.2517120048637382</v>
      </c>
      <c r="K40" s="72">
        <f t="shared" ref="K40:K45" si="16">100*(I40/I36-1)</f>
        <v>11.527621281102052</v>
      </c>
      <c r="L40" s="88">
        <f t="shared" si="10"/>
        <v>18.569267828425787</v>
      </c>
      <c r="M40" s="114"/>
      <c r="N40" s="111"/>
      <c r="O40" s="86"/>
      <c r="Q40" s="112"/>
      <c r="R40" s="113"/>
      <c r="T40" s="112"/>
      <c r="U40" s="113"/>
    </row>
    <row r="41" spans="1:21" x14ac:dyDescent="0.25">
      <c r="A41" s="152"/>
      <c r="B41" s="89" t="s">
        <v>7</v>
      </c>
      <c r="C41" s="71">
        <v>469702.659216</v>
      </c>
      <c r="D41" s="72">
        <f t="shared" si="11"/>
        <v>-7.8219407929914775</v>
      </c>
      <c r="E41" s="72">
        <f t="shared" si="12"/>
        <v>-11.788935652292231</v>
      </c>
      <c r="F41" s="71">
        <v>5831857.4531779997</v>
      </c>
      <c r="G41" s="72">
        <f t="shared" si="13"/>
        <v>2.3402797506213435</v>
      </c>
      <c r="H41" s="72">
        <f t="shared" si="14"/>
        <v>-1.8237985014479263</v>
      </c>
      <c r="I41" s="71">
        <v>26740428.895721</v>
      </c>
      <c r="J41" s="72">
        <f t="shared" si="15"/>
        <v>-1.775658832855842</v>
      </c>
      <c r="K41" s="72">
        <f t="shared" si="16"/>
        <v>7.0989338304161542</v>
      </c>
      <c r="L41" s="88">
        <f t="shared" ref="L41:L46" si="17">100*SUM(F41,C41)/SUM(C41,F41,I41)</f>
        <v>19.07137040341717</v>
      </c>
      <c r="M41" s="114"/>
      <c r="N41" s="111"/>
      <c r="O41" s="86"/>
      <c r="Q41" s="112"/>
      <c r="R41" s="113"/>
      <c r="T41" s="112"/>
      <c r="U41" s="113"/>
    </row>
    <row r="42" spans="1:21" x14ac:dyDescent="0.25">
      <c r="A42" s="152">
        <v>2020</v>
      </c>
      <c r="B42" s="89" t="s">
        <v>4</v>
      </c>
      <c r="C42" s="71">
        <v>342667.71534300002</v>
      </c>
      <c r="D42" s="72">
        <f t="shared" si="11"/>
        <v>-27.045821730079034</v>
      </c>
      <c r="E42" s="72">
        <f t="shared" si="12"/>
        <v>-23.334249095248026</v>
      </c>
      <c r="F42" s="71">
        <v>5710336.6006089998</v>
      </c>
      <c r="G42" s="72">
        <f t="shared" si="13"/>
        <v>-2.083741818874163</v>
      </c>
      <c r="H42" s="72">
        <f t="shared" si="14"/>
        <v>-1.0560328603994251</v>
      </c>
      <c r="I42" s="71">
        <v>28158437.69912402</v>
      </c>
      <c r="J42" s="72">
        <f t="shared" si="15"/>
        <v>5.302864845335109</v>
      </c>
      <c r="K42" s="72">
        <f t="shared" si="16"/>
        <v>9.3227795690935977</v>
      </c>
      <c r="L42" s="88">
        <f t="shared" si="17"/>
        <v>17.692923651930872</v>
      </c>
      <c r="M42" s="88">
        <f>100*SUM(I42)/SUM(C42,F42,I42)</f>
        <v>82.307076348069131</v>
      </c>
      <c r="N42" s="88">
        <f>100*SUM(I42,C42)/SUM(C42,I42,F42)</f>
        <v>83.308693629188113</v>
      </c>
      <c r="O42" s="86"/>
      <c r="Q42" s="112"/>
      <c r="R42" s="113"/>
      <c r="T42" s="112"/>
      <c r="U42" s="113"/>
    </row>
    <row r="43" spans="1:21" x14ac:dyDescent="0.25">
      <c r="A43" s="152"/>
      <c r="B43" s="70" t="s">
        <v>5</v>
      </c>
      <c r="C43" s="71">
        <v>380830.99728399998</v>
      </c>
      <c r="D43" s="72">
        <f t="shared" si="11"/>
        <v>11.137110451972298</v>
      </c>
      <c r="E43" s="72">
        <f t="shared" si="12"/>
        <v>-32.248636917850327</v>
      </c>
      <c r="F43" s="71">
        <v>6535604.5192569997</v>
      </c>
      <c r="G43" s="72">
        <f t="shared" si="13"/>
        <v>14.452176401650064</v>
      </c>
      <c r="H43" s="72">
        <f t="shared" si="14"/>
        <v>15.14220823780008</v>
      </c>
      <c r="I43" s="71">
        <v>26889576.459133327</v>
      </c>
      <c r="J43" s="72">
        <f t="shared" si="15"/>
        <v>-4.5061492883540444</v>
      </c>
      <c r="K43" s="72">
        <f t="shared" si="16"/>
        <v>1.9839852062615515</v>
      </c>
      <c r="L43" s="88">
        <f t="shared" si="17"/>
        <v>20.459187914616592</v>
      </c>
      <c r="M43" s="88">
        <f t="shared" ref="M43:M45" si="18">100*SUM(F43,I43)/SUM(C43,F43,I43)</f>
        <v>98.87348144596875</v>
      </c>
      <c r="N43" s="88">
        <f t="shared" ref="N43:N44" si="19">100*SUM(I43,C43)/SUM(C43,I43,F43)</f>
        <v>80.667330639414672</v>
      </c>
      <c r="O43" s="86"/>
      <c r="Q43" s="112"/>
      <c r="R43" s="113"/>
      <c r="T43" s="112"/>
      <c r="U43" s="113"/>
    </row>
    <row r="44" spans="1:21" x14ac:dyDescent="0.25">
      <c r="A44" s="152"/>
      <c r="B44" s="70" t="s">
        <v>6</v>
      </c>
      <c r="C44" s="71">
        <v>358892.46683500003</v>
      </c>
      <c r="D44" s="72">
        <f t="shared" si="11"/>
        <v>-5.7606997869030003</v>
      </c>
      <c r="E44" s="72">
        <f t="shared" si="12"/>
        <v>-29.568184450808687</v>
      </c>
      <c r="F44" s="71">
        <v>6292885.7304109996</v>
      </c>
      <c r="G44" s="72">
        <f t="shared" si="13"/>
        <v>-3.7137924752153384</v>
      </c>
      <c r="H44" s="72">
        <f t="shared" si="14"/>
        <v>10.430628879312941</v>
      </c>
      <c r="I44" s="71">
        <v>27364815.583755601</v>
      </c>
      <c r="J44" s="72">
        <f t="shared" si="15"/>
        <v>1.7673730389340392</v>
      </c>
      <c r="K44" s="72">
        <f t="shared" si="16"/>
        <v>0.51787098691260525</v>
      </c>
      <c r="L44" s="88">
        <f t="shared" si="17"/>
        <v>19.554509896170273</v>
      </c>
      <c r="M44" s="88">
        <f t="shared" si="18"/>
        <v>98.944948841305091</v>
      </c>
      <c r="N44" s="88">
        <f t="shared" si="19"/>
        <v>81.500541262524649</v>
      </c>
      <c r="O44" s="86"/>
      <c r="Q44" s="112"/>
      <c r="R44" s="113"/>
      <c r="T44" s="112"/>
      <c r="U44" s="113"/>
    </row>
    <row r="45" spans="1:21" x14ac:dyDescent="0.25">
      <c r="A45" s="152"/>
      <c r="B45" s="89" t="s">
        <v>7</v>
      </c>
      <c r="C45" s="71">
        <v>337539.70920699998</v>
      </c>
      <c r="D45" s="72">
        <f t="shared" si="11"/>
        <v>-5.9496254731412179</v>
      </c>
      <c r="E45" s="72">
        <f t="shared" si="12"/>
        <v>-28.137577553765315</v>
      </c>
      <c r="F45" s="71">
        <v>6680488.2806179998</v>
      </c>
      <c r="G45" s="72">
        <f t="shared" si="13"/>
        <v>6.1593769029345546</v>
      </c>
      <c r="H45" s="72">
        <f t="shared" si="14"/>
        <v>14.551638723226157</v>
      </c>
      <c r="I45" s="71">
        <v>26903235.129910897</v>
      </c>
      <c r="J45" s="72">
        <f t="shared" si="15"/>
        <v>-1.6867661776559073</v>
      </c>
      <c r="K45" s="72">
        <f t="shared" si="16"/>
        <v>0.60883927787691583</v>
      </c>
      <c r="L45" s="88">
        <f t="shared" si="17"/>
        <v>20.689170580271835</v>
      </c>
      <c r="M45" s="88">
        <f t="shared" si="18"/>
        <v>99.004931779764377</v>
      </c>
      <c r="N45" s="88">
        <f>100*SUM(I45,C45)/SUM(C45,I45,F45)</f>
        <v>80.305897639963788</v>
      </c>
      <c r="O45" s="86"/>
      <c r="Q45" s="112"/>
      <c r="R45" s="113"/>
      <c r="T45" s="112"/>
      <c r="U45" s="113"/>
    </row>
    <row r="46" spans="1:21" x14ac:dyDescent="0.25">
      <c r="A46" s="152">
        <v>2021</v>
      </c>
      <c r="B46" s="70" t="s">
        <v>4</v>
      </c>
      <c r="C46" s="71">
        <v>317107.46849100001</v>
      </c>
      <c r="D46" s="72">
        <f t="shared" si="11"/>
        <v>-6.0532850383744563</v>
      </c>
      <c r="E46" s="72">
        <f t="shared" ref="E46" si="20">100*(C46/C42-1)</f>
        <v>-7.4591931797295175</v>
      </c>
      <c r="F46" s="71">
        <v>6487313.4395639999</v>
      </c>
      <c r="G46" s="72">
        <f t="shared" si="13"/>
        <v>-2.8916275718117057</v>
      </c>
      <c r="H46" s="72">
        <f t="shared" ref="H46" si="21">100*(F46/F42-1)</f>
        <v>13.606498063041261</v>
      </c>
      <c r="I46" s="71">
        <v>28758892.009753197</v>
      </c>
      <c r="J46" s="72">
        <f t="shared" si="15"/>
        <v>6.8975231821811311</v>
      </c>
      <c r="K46" s="72">
        <f t="shared" ref="K46" si="22">100*(I46/I42-1)</f>
        <v>2.1324134422694208</v>
      </c>
      <c r="L46" s="88">
        <f t="shared" si="17"/>
        <v>19.133259389475246</v>
      </c>
      <c r="M46" s="126">
        <f>100*SUM(F46,I46)/SUM(C46,F46,I46)</f>
        <v>99.108329785743294</v>
      </c>
      <c r="N46" s="88">
        <f>100*SUM(I46,C46)/SUM(C46,I46,F46)</f>
        <v>81.75841082478145</v>
      </c>
      <c r="O46" s="86"/>
      <c r="Q46" s="112"/>
      <c r="R46" s="113"/>
      <c r="T46" s="112"/>
      <c r="U46" s="113"/>
    </row>
    <row r="47" spans="1:21" x14ac:dyDescent="0.25">
      <c r="A47" s="152"/>
      <c r="B47" s="70" t="s">
        <v>5</v>
      </c>
      <c r="C47" s="71">
        <v>384093.35912799998</v>
      </c>
      <c r="D47" s="72">
        <f t="shared" ref="D47" si="23">100*(C47/C46-1)</f>
        <v>21.124034370985221</v>
      </c>
      <c r="E47" s="72">
        <f t="shared" ref="E47" si="24">100*(C47/C43-1)</f>
        <v>0.85664293801355207</v>
      </c>
      <c r="F47" s="71">
        <v>6558639.3909609998</v>
      </c>
      <c r="G47" s="72">
        <f t="shared" ref="G47" si="25">100*(F47/F46-1)</f>
        <v>1.0994682477033724</v>
      </c>
      <c r="H47" s="72">
        <f t="shared" ref="H47" si="26">100*(F47/F43-1)</f>
        <v>0.35245204381826323</v>
      </c>
      <c r="I47" s="71">
        <v>29284475.231885999</v>
      </c>
      <c r="J47" s="72">
        <f t="shared" ref="J47" si="27">100*(I47/I46-1)</f>
        <v>1.8275503171490737</v>
      </c>
      <c r="K47" s="72">
        <f t="shared" ref="K47" si="28">100*(I47/I43-1)</f>
        <v>8.906420584171082</v>
      </c>
      <c r="L47" s="88">
        <f>100*SUM(F47,C47)/SUM(C47,F47,I47)</f>
        <v>19.164415743944129</v>
      </c>
      <c r="M47" s="118"/>
      <c r="N47" s="118"/>
      <c r="O47" s="86"/>
      <c r="Q47" s="112"/>
      <c r="R47" s="113"/>
      <c r="T47" s="112"/>
      <c r="U47" s="113"/>
    </row>
    <row r="48" spans="1:21" x14ac:dyDescent="0.25">
      <c r="A48" s="152"/>
      <c r="B48" s="70" t="s">
        <v>6</v>
      </c>
      <c r="C48" s="71">
        <v>409289.61468</v>
      </c>
      <c r="D48" s="72">
        <f t="shared" ref="D48" si="29">100*(C48/C47-1)</f>
        <v>6.5599300152448858</v>
      </c>
      <c r="E48" s="72">
        <f t="shared" ref="E48" si="30">100*(C48/C44-1)</f>
        <v>14.042408939212958</v>
      </c>
      <c r="F48" s="71">
        <v>7226234.124078</v>
      </c>
      <c r="G48" s="72">
        <f t="shared" ref="G48" si="31">100*(F48/F47-1)</f>
        <v>10.178860176960903</v>
      </c>
      <c r="H48" s="72">
        <f t="shared" ref="H48" si="32">100*(F48/F44-1)</f>
        <v>14.831802668154314</v>
      </c>
      <c r="I48" s="71">
        <v>29848963.356439002</v>
      </c>
      <c r="J48" s="72">
        <f t="shared" ref="J48" si="33">100*(I48/I47-1)</f>
        <v>1.9276019805141154</v>
      </c>
      <c r="K48" s="72">
        <f t="shared" ref="K48" si="34">100*(I48/I44-1)</f>
        <v>9.0778896904317072</v>
      </c>
      <c r="L48" s="88">
        <f t="shared" ref="L48" si="35">100*SUM(F48,C48)/SUM(C48,F48,I48)</f>
        <v>20.369823173427822</v>
      </c>
      <c r="M48" s="118"/>
      <c r="N48" s="118"/>
      <c r="O48" s="86"/>
      <c r="Q48" s="112"/>
      <c r="R48" s="113"/>
      <c r="T48" s="112"/>
      <c r="U48" s="113"/>
    </row>
    <row r="49" spans="1:21" x14ac:dyDescent="0.25">
      <c r="A49" s="152"/>
      <c r="B49" s="89" t="s">
        <v>7</v>
      </c>
      <c r="C49" s="71">
        <v>406273.52796500002</v>
      </c>
      <c r="D49" s="72">
        <f t="shared" ref="D49" si="36">100*(C49/C48-1)</f>
        <v>-0.73690770711543063</v>
      </c>
      <c r="E49" s="72">
        <f t="shared" ref="E49" si="37">100*(C49/C45-1)</f>
        <v>20.363180059460273</v>
      </c>
      <c r="F49" s="71">
        <v>7609140.5129450001</v>
      </c>
      <c r="G49" s="72">
        <f t="shared" ref="G49" si="38">100*(F49/F48-1)</f>
        <v>5.2988372960564023</v>
      </c>
      <c r="H49" s="72">
        <f t="shared" ref="H49" si="39">100*(F49/F45-1)</f>
        <v>13.900963422408585</v>
      </c>
      <c r="I49" s="71">
        <v>30484797.979687002</v>
      </c>
      <c r="J49" s="72">
        <f t="shared" ref="J49" si="40">100*(I49/I48-1)</f>
        <v>2.1301732179279886</v>
      </c>
      <c r="K49" s="72">
        <f t="shared" ref="K49" si="41">100*(I49/I45-1)</f>
        <v>13.312758976685824</v>
      </c>
      <c r="L49" s="88">
        <f t="shared" ref="L49:L54" si="42">100*SUM(F49,C49)/SUM(C49,F49,I49)</f>
        <v>20.819142597505387</v>
      </c>
      <c r="M49" s="118"/>
      <c r="N49" s="118"/>
      <c r="O49" s="86"/>
      <c r="Q49" s="112"/>
      <c r="R49" s="113"/>
      <c r="T49" s="112"/>
      <c r="U49" s="113"/>
    </row>
    <row r="50" spans="1:21" x14ac:dyDescent="0.25">
      <c r="A50" s="164">
        <v>2022</v>
      </c>
      <c r="B50" s="70" t="s">
        <v>4</v>
      </c>
      <c r="C50" s="71">
        <v>380929.603359</v>
      </c>
      <c r="D50" s="72">
        <f t="shared" ref="D50" si="43">100*(C50/C49-1)</f>
        <v>-6.2381432363920464</v>
      </c>
      <c r="E50" s="72">
        <f t="shared" ref="E50" si="44">100*(C50/C46-1)</f>
        <v>20.126342394805931</v>
      </c>
      <c r="F50" s="71">
        <v>7983105.743307</v>
      </c>
      <c r="G50" s="72">
        <f t="shared" ref="G50" si="45">100*(F50/F49-1)</f>
        <v>4.9146842501566868</v>
      </c>
      <c r="H50" s="72">
        <f t="shared" ref="H50" si="46">100*(F50/F46-1)</f>
        <v>23.057191820278831</v>
      </c>
      <c r="I50" s="71">
        <v>29843236.927370001</v>
      </c>
      <c r="J50" s="72">
        <f t="shared" ref="J50" si="47">100*(I50/I49-1)</f>
        <v>-2.104527813320245</v>
      </c>
      <c r="K50" s="72">
        <f t="shared" ref="K50:K55" si="48">100*(I50/I46-1)</f>
        <v>3.7704683381023951</v>
      </c>
      <c r="L50" s="88">
        <f t="shared" si="42"/>
        <v>21.891212978189586</v>
      </c>
      <c r="M50" s="118"/>
      <c r="N50" s="118"/>
      <c r="O50" s="86"/>
      <c r="Q50" s="112"/>
      <c r="R50" s="113"/>
      <c r="T50" s="112"/>
      <c r="U50" s="113"/>
    </row>
    <row r="51" spans="1:21" x14ac:dyDescent="0.25">
      <c r="A51" s="165"/>
      <c r="B51" s="70" t="s">
        <v>5</v>
      </c>
      <c r="C51" s="71">
        <v>422203.38532499998</v>
      </c>
      <c r="D51" s="72">
        <f t="shared" ref="D51" si="49">100*(C51/C50-1)</f>
        <v>10.835015604471753</v>
      </c>
      <c r="E51" s="72">
        <f t="shared" ref="E51" si="50">100*(C51/C47-1)</f>
        <v>9.9220737071634026</v>
      </c>
      <c r="F51" s="71">
        <v>8222320.89023</v>
      </c>
      <c r="G51" s="72">
        <f t="shared" ref="G51" si="51">100*(F51/F50-1)</f>
        <v>2.9965173281533586</v>
      </c>
      <c r="H51" s="72">
        <f t="shared" ref="H51" si="52">100*(F51/F47-1)</f>
        <v>25.366259678217041</v>
      </c>
      <c r="I51" s="71">
        <v>31475225.634268001</v>
      </c>
      <c r="J51" s="72">
        <f t="shared" ref="J51" si="53">100*(I51/I50-1)</f>
        <v>5.46853784952952</v>
      </c>
      <c r="K51" s="72">
        <f t="shared" si="48"/>
        <v>7.4809276418128734</v>
      </c>
      <c r="L51" s="88">
        <f t="shared" si="42"/>
        <v>21.54680499002427</v>
      </c>
      <c r="M51" s="118"/>
      <c r="N51" s="118"/>
      <c r="O51" s="86"/>
      <c r="Q51" s="112"/>
      <c r="R51" s="113"/>
      <c r="T51" s="112"/>
      <c r="U51" s="113"/>
    </row>
    <row r="52" spans="1:21" x14ac:dyDescent="0.25">
      <c r="A52" s="165"/>
      <c r="B52" s="70" t="s">
        <v>6</v>
      </c>
      <c r="C52" s="130">
        <v>422800.58622300002</v>
      </c>
      <c r="D52" s="72">
        <f t="shared" ref="D52" si="54">100*(C52/C51-1)</f>
        <v>0.14144862849461148</v>
      </c>
      <c r="E52" s="72">
        <f t="shared" ref="E52" si="55">100*(C52/C48-1)</f>
        <v>3.3010785171188495</v>
      </c>
      <c r="F52" s="130">
        <v>8614563.90766</v>
      </c>
      <c r="G52" s="72">
        <f t="shared" ref="G52" si="56">100*(F52/F51-1)</f>
        <v>4.770465938590096</v>
      </c>
      <c r="H52" s="72">
        <f t="shared" ref="H52" si="57">100*(F52/F48-1)</f>
        <v>19.212355422529814</v>
      </c>
      <c r="I52" s="130">
        <v>32456343.489960998</v>
      </c>
      <c r="J52" s="72">
        <f t="shared" ref="J52" si="58">100*(I52/I51-1)</f>
        <v>3.1171114294565205</v>
      </c>
      <c r="K52" s="72">
        <f t="shared" si="48"/>
        <v>8.7352451821732569</v>
      </c>
      <c r="L52" s="88">
        <f t="shared" si="42"/>
        <v>21.780084097092001</v>
      </c>
      <c r="M52" s="118"/>
      <c r="N52" s="118"/>
      <c r="O52" s="86"/>
      <c r="Q52" s="112"/>
      <c r="R52" s="113"/>
      <c r="T52" s="112"/>
      <c r="U52" s="113"/>
    </row>
    <row r="53" spans="1:21" x14ac:dyDescent="0.25">
      <c r="A53" s="166"/>
      <c r="B53" s="89" t="s">
        <v>7</v>
      </c>
      <c r="C53" s="131">
        <v>357417.51130800002</v>
      </c>
      <c r="D53" s="72">
        <f t="shared" ref="D53" si="59">100*(C53/C52-1)</f>
        <v>-15.464281991443274</v>
      </c>
      <c r="E53" s="72">
        <f t="shared" ref="E53" si="60">100*(C53/C49-1)</f>
        <v>-12.025399956949423</v>
      </c>
      <c r="F53" s="131">
        <v>8965901.6724900007</v>
      </c>
      <c r="G53" s="72">
        <f t="shared" ref="G53" si="61">100*(F53/F52-1)</f>
        <v>4.0784161403410568</v>
      </c>
      <c r="H53" s="72">
        <f t="shared" ref="H53" si="62">100*(F53/F49-1)</f>
        <v>17.830675583356872</v>
      </c>
      <c r="I53" s="131">
        <v>31588386.528609999</v>
      </c>
      <c r="J53" s="72">
        <f t="shared" ref="J53" si="63">100*(I53/I52-1)</f>
        <v>-2.6742290351328912</v>
      </c>
      <c r="K53" s="72">
        <f t="shared" si="48"/>
        <v>3.6201274801242134</v>
      </c>
      <c r="L53" s="88">
        <f t="shared" si="42"/>
        <v>22.788879176382903</v>
      </c>
      <c r="M53" s="118"/>
      <c r="N53" s="118"/>
      <c r="O53" s="86"/>
      <c r="Q53" s="112"/>
      <c r="R53" s="113"/>
      <c r="T53" s="112"/>
      <c r="U53" s="113"/>
    </row>
    <row r="54" spans="1:21" x14ac:dyDescent="0.25">
      <c r="A54" s="152">
        <v>2023</v>
      </c>
      <c r="B54" s="70" t="s">
        <v>4</v>
      </c>
      <c r="C54" s="71">
        <v>357665.37147399999</v>
      </c>
      <c r="D54" s="72">
        <f t="shared" ref="D54" si="64">100*(C54/C53-1)</f>
        <v>6.9347516044437896E-2</v>
      </c>
      <c r="E54" s="72">
        <f t="shared" ref="E54" si="65">100*(C54/C50-1)</f>
        <v>-6.1072260280792818</v>
      </c>
      <c r="F54" s="71">
        <v>9257908.9604199994</v>
      </c>
      <c r="G54" s="72">
        <f t="shared" ref="G54" si="66">100*(F54/F53-1)</f>
        <v>3.2568647147443341</v>
      </c>
      <c r="H54" s="72">
        <f t="shared" ref="H54" si="67">100*(F54/F50-1)</f>
        <v>15.968762761056855</v>
      </c>
      <c r="I54" s="71">
        <v>33596303.065651</v>
      </c>
      <c r="J54" s="72">
        <f t="shared" ref="J54" si="68">100*(I54/I53-1)</f>
        <v>6.3565023659008624</v>
      </c>
      <c r="K54" s="72">
        <f t="shared" si="48"/>
        <v>12.5759352023874</v>
      </c>
      <c r="L54" s="88">
        <f t="shared" si="42"/>
        <v>22.252155914059617</v>
      </c>
      <c r="M54" s="118"/>
      <c r="N54" s="118"/>
      <c r="O54" s="208"/>
      <c r="Q54" s="112"/>
      <c r="R54" s="113"/>
      <c r="T54" s="112"/>
      <c r="U54" s="113"/>
    </row>
    <row r="55" spans="1:21" x14ac:dyDescent="0.25">
      <c r="A55" s="152"/>
      <c r="B55" s="70" t="s">
        <v>5</v>
      </c>
      <c r="C55" s="71">
        <v>379253.52832899999</v>
      </c>
      <c r="D55" s="72">
        <f t="shared" ref="D55" si="69">100*(C55/C54-1)</f>
        <v>6.0358532239314977</v>
      </c>
      <c r="E55" s="72">
        <f t="shared" ref="E55" si="70">100*(C55/C51-1)</f>
        <v>-10.172788397454092</v>
      </c>
      <c r="F55" s="71">
        <v>9619193.5070619993</v>
      </c>
      <c r="G55" s="72">
        <f t="shared" ref="G55" si="71">100*(F55/F54-1)</f>
        <v>3.9024422057571062</v>
      </c>
      <c r="H55" s="72">
        <f t="shared" ref="H55" si="72">100*(F55/F51-1)</f>
        <v>16.988787417574571</v>
      </c>
      <c r="I55" s="71">
        <v>33566224.064779997</v>
      </c>
      <c r="J55" s="72">
        <f t="shared" ref="J55" si="73">100*(I55/I54-1)</f>
        <v>-8.9530686790817438E-2</v>
      </c>
      <c r="K55" s="72">
        <f t="shared" si="48"/>
        <v>6.6433151419110548</v>
      </c>
      <c r="L55" s="88">
        <f>100*SUM(F55,C55)/SUM(C55,F55,I55)</f>
        <v>22.950814921570139</v>
      </c>
      <c r="M55" s="118"/>
      <c r="N55" s="118"/>
      <c r="O55" s="208"/>
      <c r="Q55" s="112"/>
      <c r="R55" s="113"/>
      <c r="T55" s="112"/>
      <c r="U55" s="113"/>
    </row>
    <row r="56" spans="1:21" x14ac:dyDescent="0.25">
      <c r="A56" s="116"/>
      <c r="B56" s="74"/>
      <c r="C56" s="75"/>
      <c r="D56" s="76"/>
      <c r="E56" s="76"/>
      <c r="F56" s="75"/>
      <c r="G56" s="76"/>
      <c r="H56" s="76"/>
      <c r="I56" s="75"/>
      <c r="J56" s="76"/>
      <c r="K56" s="76"/>
      <c r="L56" s="118"/>
      <c r="M56" s="118"/>
      <c r="N56" s="118"/>
      <c r="O56" s="86"/>
      <c r="Q56" s="112"/>
      <c r="R56" s="113"/>
      <c r="T56" s="112"/>
      <c r="U56" s="113"/>
    </row>
    <row r="57" spans="1:21" x14ac:dyDescent="0.25">
      <c r="A57" s="63" t="s">
        <v>87</v>
      </c>
      <c r="F57"/>
      <c r="N57" s="113"/>
      <c r="O57" s="123"/>
    </row>
    <row r="58" spans="1:21" x14ac:dyDescent="0.25">
      <c r="A58" s="63" t="s">
        <v>146</v>
      </c>
      <c r="B58" s="74"/>
      <c r="C58" s="75"/>
      <c r="D58" s="76"/>
      <c r="E58" s="76"/>
      <c r="N58" s="119"/>
      <c r="O58" s="123"/>
    </row>
    <row r="59" spans="1:21" x14ac:dyDescent="0.25">
      <c r="A59" s="63" t="s">
        <v>88</v>
      </c>
      <c r="M59" s="107"/>
      <c r="N59" s="75"/>
      <c r="O59" s="124"/>
    </row>
    <row r="60" spans="1:21" x14ac:dyDescent="0.25">
      <c r="A60" s="77" t="s">
        <v>92</v>
      </c>
      <c r="E60" s="103"/>
      <c r="O60" s="125"/>
    </row>
    <row r="61" spans="1:21" x14ac:dyDescent="0.25">
      <c r="A61" s="163"/>
      <c r="B61" s="163"/>
      <c r="C61" s="163"/>
      <c r="D61" s="163"/>
      <c r="E61" s="163"/>
      <c r="F61" s="163"/>
      <c r="G61" s="163"/>
    </row>
    <row r="62" spans="1:21" x14ac:dyDescent="0.25">
      <c r="A62" s="163"/>
      <c r="B62" s="163"/>
      <c r="C62" s="163"/>
      <c r="D62" s="163"/>
      <c r="E62" s="163"/>
      <c r="F62" s="163"/>
      <c r="G62" s="163"/>
    </row>
    <row r="63" spans="1:21" x14ac:dyDescent="0.25">
      <c r="A63" s="163"/>
      <c r="B63" s="163"/>
      <c r="C63" s="163"/>
      <c r="D63" s="163"/>
      <c r="E63" s="163"/>
      <c r="F63" s="163"/>
      <c r="G63" s="163"/>
    </row>
    <row r="64" spans="1:21" x14ac:dyDescent="0.25">
      <c r="A64" s="163"/>
      <c r="B64" s="163"/>
      <c r="C64" s="163"/>
      <c r="D64" s="163"/>
      <c r="E64" s="163"/>
      <c r="F64" s="163"/>
      <c r="G64" s="163"/>
    </row>
    <row r="65" spans="1:7" x14ac:dyDescent="0.25">
      <c r="A65" s="163"/>
      <c r="B65" s="163"/>
      <c r="C65" s="163"/>
      <c r="D65" s="163"/>
      <c r="E65" s="163"/>
      <c r="F65" s="163"/>
      <c r="G65" s="163"/>
    </row>
  </sheetData>
  <autoFilter ref="B1:B39" xr:uid="{00000000-0009-0000-0000-000003000000}"/>
  <mergeCells count="32">
    <mergeCell ref="A61:G65"/>
    <mergeCell ref="A26:A29"/>
    <mergeCell ref="A18:A21"/>
    <mergeCell ref="A42:A45"/>
    <mergeCell ref="A14:A17"/>
    <mergeCell ref="A22:A25"/>
    <mergeCell ref="A30:A33"/>
    <mergeCell ref="A38:A41"/>
    <mergeCell ref="A34:A37"/>
    <mergeCell ref="A46:A49"/>
    <mergeCell ref="A50:A53"/>
    <mergeCell ref="A54:A55"/>
    <mergeCell ref="A2:K2"/>
    <mergeCell ref="A3:K3"/>
    <mergeCell ref="A4:K4"/>
    <mergeCell ref="A5:K5"/>
    <mergeCell ref="A7:K7"/>
    <mergeCell ref="J10:L10"/>
    <mergeCell ref="A8:K8"/>
    <mergeCell ref="A9:K9"/>
    <mergeCell ref="A11:A13"/>
    <mergeCell ref="B11:B13"/>
    <mergeCell ref="F11:H11"/>
    <mergeCell ref="I11:K11"/>
    <mergeCell ref="L11:L13"/>
    <mergeCell ref="F12:F13"/>
    <mergeCell ref="G12:H12"/>
    <mergeCell ref="I12:I13"/>
    <mergeCell ref="J12:K12"/>
    <mergeCell ref="C11:E11"/>
    <mergeCell ref="C12:C13"/>
    <mergeCell ref="D12:E1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8"/>
  <dimension ref="A1:N109"/>
  <sheetViews>
    <sheetView showGridLines="0" tabSelected="1" workbookViewId="0">
      <pane xSplit="2" ySplit="13" topLeftCell="C49" activePane="bottomRight" state="frozen"/>
      <selection pane="topRight" activeCell="C1" sqref="C1"/>
      <selection pane="bottomLeft" activeCell="A14" sqref="A14"/>
      <selection pane="bottomRight" activeCell="F55" sqref="F55"/>
    </sheetView>
  </sheetViews>
  <sheetFormatPr baseColWidth="10" defaultRowHeight="15" x14ac:dyDescent="0.25"/>
  <cols>
    <col min="1" max="2" width="11.7109375" style="63" customWidth="1"/>
    <col min="3" max="8" width="14.5703125" style="63" customWidth="1"/>
    <col min="9" max="9" width="12.28515625" style="63" customWidth="1"/>
    <col min="10" max="10" width="12" style="63" bestFit="1" customWidth="1"/>
    <col min="11" max="11" width="12.85546875" style="63" customWidth="1"/>
    <col min="12" max="12" width="13" style="63" bestFit="1" customWidth="1"/>
    <col min="13" max="14" width="12" style="63" bestFit="1" customWidth="1"/>
    <col min="15" max="16384" width="11.42578125" style="63"/>
  </cols>
  <sheetData>
    <row r="1" spans="1:12" s="58" customFormat="1" ht="12.75" x14ac:dyDescent="0.2">
      <c r="A1" s="55"/>
      <c r="B1" s="56"/>
      <c r="C1" s="56"/>
      <c r="D1" s="56"/>
      <c r="E1" s="56"/>
      <c r="F1" s="56"/>
      <c r="G1" s="56"/>
      <c r="H1" s="56"/>
      <c r="I1" s="57"/>
    </row>
    <row r="2" spans="1:12" s="58" customFormat="1" x14ac:dyDescent="0.2">
      <c r="A2" s="153" t="s">
        <v>79</v>
      </c>
      <c r="B2" s="154"/>
      <c r="C2" s="154"/>
      <c r="D2" s="154"/>
      <c r="E2" s="154"/>
      <c r="F2" s="154"/>
      <c r="G2" s="154"/>
      <c r="H2" s="154"/>
      <c r="I2" s="59"/>
    </row>
    <row r="3" spans="1:12" s="58" customFormat="1" x14ac:dyDescent="0.2">
      <c r="A3" s="153" t="s">
        <v>80</v>
      </c>
      <c r="B3" s="154"/>
      <c r="C3" s="154"/>
      <c r="D3" s="154"/>
      <c r="E3" s="154"/>
      <c r="F3" s="154"/>
      <c r="G3" s="154"/>
      <c r="H3" s="154"/>
      <c r="I3" s="59"/>
    </row>
    <row r="4" spans="1:12" s="58" customFormat="1" x14ac:dyDescent="0.2">
      <c r="A4" s="153" t="s">
        <v>81</v>
      </c>
      <c r="B4" s="154"/>
      <c r="C4" s="154"/>
      <c r="D4" s="154"/>
      <c r="E4" s="154"/>
      <c r="F4" s="154"/>
      <c r="G4" s="154"/>
      <c r="H4" s="154"/>
      <c r="I4" s="59"/>
    </row>
    <row r="5" spans="1:12" s="58" customFormat="1" x14ac:dyDescent="0.2">
      <c r="A5" s="153" t="s">
        <v>82</v>
      </c>
      <c r="B5" s="154"/>
      <c r="C5" s="154"/>
      <c r="D5" s="154"/>
      <c r="E5" s="154"/>
      <c r="F5" s="154"/>
      <c r="G5" s="154"/>
      <c r="H5" s="154"/>
      <c r="I5" s="59"/>
    </row>
    <row r="6" spans="1:12" s="58" customFormat="1" x14ac:dyDescent="0.2">
      <c r="A6" s="60"/>
      <c r="B6" s="61"/>
      <c r="C6" s="61"/>
      <c r="D6" s="61"/>
      <c r="E6" s="61"/>
      <c r="F6" s="61"/>
      <c r="G6" s="61"/>
      <c r="H6" s="61"/>
      <c r="I6" s="59"/>
    </row>
    <row r="7" spans="1:12" s="58" customFormat="1" x14ac:dyDescent="0.25">
      <c r="A7" s="155" t="s">
        <v>85</v>
      </c>
      <c r="B7" s="156"/>
      <c r="C7" s="156"/>
      <c r="D7" s="156"/>
      <c r="E7" s="156"/>
      <c r="F7" s="156"/>
      <c r="G7" s="156"/>
      <c r="H7" s="156"/>
      <c r="I7" s="59"/>
    </row>
    <row r="8" spans="1:12" x14ac:dyDescent="0.25">
      <c r="A8" s="155" t="s">
        <v>149</v>
      </c>
      <c r="B8" s="156"/>
      <c r="C8" s="156"/>
      <c r="D8" s="156"/>
      <c r="E8" s="156"/>
      <c r="F8" s="156"/>
      <c r="G8" s="156"/>
      <c r="H8" s="156"/>
      <c r="I8" s="62"/>
    </row>
    <row r="9" spans="1:12" x14ac:dyDescent="0.25">
      <c r="A9" s="153" t="str">
        <f>+'1'!$A$9:$H$9</f>
        <v>2013 (I trimestre) - 2023 (II trimestre)</v>
      </c>
      <c r="B9" s="154"/>
      <c r="C9" s="154"/>
      <c r="D9" s="154"/>
      <c r="E9" s="154"/>
      <c r="F9" s="154"/>
      <c r="G9" s="154"/>
      <c r="H9" s="154"/>
      <c r="I9" s="174"/>
    </row>
    <row r="10" spans="1:12" x14ac:dyDescent="0.25">
      <c r="A10" s="64"/>
      <c r="B10" s="65"/>
      <c r="C10" s="65"/>
      <c r="D10" s="65"/>
      <c r="E10" s="65"/>
      <c r="F10" s="65"/>
      <c r="G10" s="182"/>
      <c r="H10" s="182"/>
      <c r="I10" s="93"/>
    </row>
    <row r="11" spans="1:12" ht="15" customHeight="1" x14ac:dyDescent="0.25">
      <c r="A11" s="177" t="s">
        <v>2</v>
      </c>
      <c r="B11" s="177" t="s">
        <v>3</v>
      </c>
      <c r="C11" s="171" t="s">
        <v>83</v>
      </c>
      <c r="D11" s="172"/>
      <c r="E11" s="173"/>
      <c r="F11" s="183" t="s">
        <v>84</v>
      </c>
      <c r="G11" s="179"/>
      <c r="H11" s="180"/>
      <c r="I11" s="175" t="s">
        <v>91</v>
      </c>
    </row>
    <row r="12" spans="1:12" ht="15" customHeight="1" x14ac:dyDescent="0.25">
      <c r="A12" s="177"/>
      <c r="B12" s="177"/>
      <c r="C12" s="177" t="s">
        <v>93</v>
      </c>
      <c r="D12" s="179" t="s">
        <v>89</v>
      </c>
      <c r="E12" s="180"/>
      <c r="F12" s="181" t="s">
        <v>93</v>
      </c>
      <c r="G12" s="179" t="s">
        <v>89</v>
      </c>
      <c r="H12" s="180"/>
      <c r="I12" s="176"/>
    </row>
    <row r="13" spans="1:12" x14ac:dyDescent="0.25">
      <c r="A13" s="178"/>
      <c r="B13" s="178"/>
      <c r="C13" s="178"/>
      <c r="D13" s="66" t="s">
        <v>29</v>
      </c>
      <c r="E13" s="67" t="s">
        <v>90</v>
      </c>
      <c r="F13" s="175"/>
      <c r="G13" s="68" t="s">
        <v>29</v>
      </c>
      <c r="H13" s="69" t="s">
        <v>90</v>
      </c>
      <c r="I13" s="176"/>
    </row>
    <row r="14" spans="1:12" x14ac:dyDescent="0.25">
      <c r="A14" s="152">
        <v>2013</v>
      </c>
      <c r="B14" s="70" t="s">
        <v>4</v>
      </c>
      <c r="C14" s="71">
        <v>882195</v>
      </c>
      <c r="D14" s="72">
        <v>0.82297707184278579</v>
      </c>
      <c r="E14" s="72">
        <v>4.6867212531149818</v>
      </c>
      <c r="F14" s="71">
        <v>381340</v>
      </c>
      <c r="G14" s="72">
        <v>0.42213426661083986</v>
      </c>
      <c r="H14" s="72">
        <v>-0.3061349869676917</v>
      </c>
      <c r="I14" s="72">
        <v>43.226270835812947</v>
      </c>
      <c r="J14" s="85"/>
      <c r="L14" s="103"/>
    </row>
    <row r="15" spans="1:12" x14ac:dyDescent="0.25">
      <c r="A15" s="152"/>
      <c r="B15" s="70" t="s">
        <v>5</v>
      </c>
      <c r="C15" s="71">
        <v>893356</v>
      </c>
      <c r="D15" s="72">
        <v>1.2651397933563402</v>
      </c>
      <c r="E15" s="72">
        <v>4.960552673782658</v>
      </c>
      <c r="F15" s="71">
        <v>384584</v>
      </c>
      <c r="G15" s="72">
        <v>0.85068442859390814</v>
      </c>
      <c r="H15" s="72">
        <v>-0.40296265603149095</v>
      </c>
      <c r="I15" s="72">
        <v>43.049355464115088</v>
      </c>
      <c r="J15" s="85"/>
      <c r="L15" s="103"/>
    </row>
    <row r="16" spans="1:12" x14ac:dyDescent="0.25">
      <c r="A16" s="152"/>
      <c r="B16" s="70" t="s">
        <v>6</v>
      </c>
      <c r="C16" s="71">
        <v>906501</v>
      </c>
      <c r="D16" s="72">
        <v>1.4714178893968466</v>
      </c>
      <c r="E16" s="72">
        <v>4.8245852408534518</v>
      </c>
      <c r="F16" s="71">
        <v>388102</v>
      </c>
      <c r="G16" s="72">
        <v>0.91475464397893802</v>
      </c>
      <c r="H16" s="72">
        <v>-1.1542556171905716</v>
      </c>
      <c r="I16" s="72">
        <v>42.813190498410925</v>
      </c>
      <c r="L16" s="103"/>
    </row>
    <row r="17" spans="1:12" x14ac:dyDescent="0.25">
      <c r="A17" s="152"/>
      <c r="B17" s="70" t="s">
        <v>7</v>
      </c>
      <c r="C17" s="71">
        <v>920464</v>
      </c>
      <c r="D17" s="72">
        <v>1.5403182125557606</v>
      </c>
      <c r="E17" s="72">
        <v>5.1966070624484217</v>
      </c>
      <c r="F17" s="71">
        <v>391242</v>
      </c>
      <c r="G17" s="72">
        <v>0.80906565799712382</v>
      </c>
      <c r="H17" s="72">
        <v>3.0297284699673668</v>
      </c>
      <c r="I17" s="72">
        <v>42.504867110500797</v>
      </c>
      <c r="L17" s="103"/>
    </row>
    <row r="18" spans="1:12" x14ac:dyDescent="0.25">
      <c r="A18" s="152">
        <v>2014</v>
      </c>
      <c r="B18" s="70" t="s">
        <v>4</v>
      </c>
      <c r="C18" s="71">
        <v>933028</v>
      </c>
      <c r="D18" s="72">
        <v>1.3649637574093134</v>
      </c>
      <c r="E18" s="72">
        <v>5.7621047500836085</v>
      </c>
      <c r="F18" s="71">
        <v>402269</v>
      </c>
      <c r="G18" s="72">
        <v>2.8184601857673641</v>
      </c>
      <c r="H18" s="72">
        <v>5.4882781769549354</v>
      </c>
      <c r="I18" s="72">
        <v>43.114354553132387</v>
      </c>
      <c r="L18" s="103"/>
    </row>
    <row r="19" spans="1:12" x14ac:dyDescent="0.25">
      <c r="A19" s="152"/>
      <c r="B19" s="70" t="s">
        <v>5</v>
      </c>
      <c r="C19" s="71">
        <v>945341</v>
      </c>
      <c r="D19" s="72">
        <v>1.3196817244498504</v>
      </c>
      <c r="E19" s="72">
        <v>5.8190687698968873</v>
      </c>
      <c r="F19" s="71">
        <v>405882</v>
      </c>
      <c r="G19" s="72">
        <v>0.89815521454548275</v>
      </c>
      <c r="H19" s="72">
        <v>5.5379318952426502</v>
      </c>
      <c r="I19" s="72">
        <v>42.93498324943063</v>
      </c>
      <c r="L19" s="103"/>
    </row>
    <row r="20" spans="1:12" x14ac:dyDescent="0.25">
      <c r="A20" s="152"/>
      <c r="B20" s="70" t="s">
        <v>6</v>
      </c>
      <c r="C20" s="71">
        <v>958734</v>
      </c>
      <c r="D20" s="72">
        <v>1.4167374524113541</v>
      </c>
      <c r="E20" s="72">
        <v>5.7620454914004426</v>
      </c>
      <c r="F20" s="71">
        <v>408873</v>
      </c>
      <c r="G20" s="72">
        <v>0.73691368427277837</v>
      </c>
      <c r="H20" s="72">
        <v>5.3519435612287509</v>
      </c>
      <c r="I20" s="72">
        <f t="shared" ref="I20:I32" si="0">100*(F20/C20)</f>
        <v>42.647178466602831</v>
      </c>
      <c r="J20" s="85"/>
      <c r="L20" s="103"/>
    </row>
    <row r="21" spans="1:12" x14ac:dyDescent="0.25">
      <c r="A21" s="152"/>
      <c r="B21" s="70" t="s">
        <v>7</v>
      </c>
      <c r="C21" s="71">
        <v>971493</v>
      </c>
      <c r="D21" s="72">
        <v>1.3308175155986959</v>
      </c>
      <c r="E21" s="72">
        <v>5.5438344139477493</v>
      </c>
      <c r="F21" s="71">
        <v>412281</v>
      </c>
      <c r="G21" s="72">
        <v>0.83351065000623237</v>
      </c>
      <c r="H21" s="72">
        <f t="shared" ref="H21:H32" si="1">100*(F21/F17-1)</f>
        <v>5.3774901467633862</v>
      </c>
      <c r="I21" s="72">
        <f t="shared" si="0"/>
        <v>42.43787654671727</v>
      </c>
      <c r="J21" s="85"/>
      <c r="L21" s="103"/>
    </row>
    <row r="22" spans="1:12" x14ac:dyDescent="0.25">
      <c r="A22" s="152">
        <v>2015</v>
      </c>
      <c r="B22" s="70" t="s">
        <v>4</v>
      </c>
      <c r="C22" s="71">
        <v>979483</v>
      </c>
      <c r="D22" s="72">
        <v>0.82244545251484169</v>
      </c>
      <c r="E22" s="72">
        <v>4.9789502565839427</v>
      </c>
      <c r="F22" s="71">
        <v>414128</v>
      </c>
      <c r="G22" s="72">
        <f t="shared" ref="G22:G31" si="2">100*(F22/F21-1)</f>
        <v>0.44799542059905662</v>
      </c>
      <c r="H22" s="72">
        <f t="shared" si="1"/>
        <v>2.948027315055346</v>
      </c>
      <c r="I22" s="72">
        <f t="shared" si="0"/>
        <v>42.280264180184851</v>
      </c>
      <c r="J22" s="85"/>
      <c r="L22" s="103"/>
    </row>
    <row r="23" spans="1:12" x14ac:dyDescent="0.25">
      <c r="A23" s="152"/>
      <c r="B23" s="70" t="s">
        <v>5</v>
      </c>
      <c r="C23" s="71">
        <v>988820</v>
      </c>
      <c r="D23" s="72">
        <v>0.95325799426839808</v>
      </c>
      <c r="E23" s="72">
        <v>4.5992927419841152</v>
      </c>
      <c r="F23" s="71">
        <v>413492</v>
      </c>
      <c r="G23" s="72">
        <f t="shared" si="2"/>
        <v>-0.15357570606189253</v>
      </c>
      <c r="H23" s="72">
        <f t="shared" si="1"/>
        <v>1.8749291666050771</v>
      </c>
      <c r="I23" s="72">
        <f t="shared" si="0"/>
        <v>41.816710827046379</v>
      </c>
      <c r="J23" s="85"/>
      <c r="L23" s="103"/>
    </row>
    <row r="24" spans="1:12" x14ac:dyDescent="0.25">
      <c r="A24" s="152"/>
      <c r="B24" s="70" t="s">
        <v>6</v>
      </c>
      <c r="C24" s="71">
        <v>997621</v>
      </c>
      <c r="D24" s="72">
        <v>0.8900507675815561</v>
      </c>
      <c r="E24" s="72">
        <v>4.056078119687001</v>
      </c>
      <c r="F24" s="71">
        <v>414514</v>
      </c>
      <c r="G24" s="72">
        <f t="shared" si="2"/>
        <v>0.24716318574482532</v>
      </c>
      <c r="H24" s="72">
        <f t="shared" si="1"/>
        <v>1.3796460025484736</v>
      </c>
      <c r="I24" s="72">
        <f t="shared" si="0"/>
        <v>41.550248040087368</v>
      </c>
      <c r="J24" s="85"/>
      <c r="L24" s="103"/>
    </row>
    <row r="25" spans="1:12" x14ac:dyDescent="0.25">
      <c r="A25" s="152"/>
      <c r="B25" s="70" t="s">
        <v>7</v>
      </c>
      <c r="C25" s="71">
        <v>1007312</v>
      </c>
      <c r="D25" s="72">
        <v>0.97141098673745319</v>
      </c>
      <c r="E25" s="72">
        <v>3.6870054647846189</v>
      </c>
      <c r="F25" s="71">
        <v>416978</v>
      </c>
      <c r="G25" s="72">
        <f t="shared" si="2"/>
        <v>0.59443106867318463</v>
      </c>
      <c r="H25" s="72">
        <f t="shared" si="1"/>
        <v>1.1392715162716671</v>
      </c>
      <c r="I25" s="72">
        <f t="shared" si="0"/>
        <v>41.395118890671412</v>
      </c>
      <c r="J25" s="85"/>
      <c r="L25" s="103"/>
    </row>
    <row r="26" spans="1:12" x14ac:dyDescent="0.25">
      <c r="A26" s="152">
        <v>2016</v>
      </c>
      <c r="B26" s="70" t="s">
        <v>4</v>
      </c>
      <c r="C26" s="71">
        <v>1017413</v>
      </c>
      <c r="D26" s="72">
        <v>1.0027677621233551</v>
      </c>
      <c r="E26" s="72">
        <v>3.8724510787833992</v>
      </c>
      <c r="F26" s="71">
        <v>446923</v>
      </c>
      <c r="G26" s="72">
        <f t="shared" si="2"/>
        <v>7.1814340324909187</v>
      </c>
      <c r="H26" s="72">
        <f t="shared" si="1"/>
        <v>7.9190491828613485</v>
      </c>
      <c r="I26" s="72">
        <f t="shared" si="0"/>
        <v>43.927392317574082</v>
      </c>
      <c r="J26" s="85"/>
      <c r="L26" s="103"/>
    </row>
    <row r="27" spans="1:12" x14ac:dyDescent="0.25">
      <c r="A27" s="152"/>
      <c r="B27" s="70" t="s">
        <v>5</v>
      </c>
      <c r="C27" s="71">
        <v>1031254</v>
      </c>
      <c r="D27" s="72">
        <v>1.3366253429040142</v>
      </c>
      <c r="E27" s="72">
        <v>4.2669039865698579</v>
      </c>
      <c r="F27" s="71">
        <v>450703</v>
      </c>
      <c r="G27" s="72">
        <f t="shared" si="2"/>
        <v>0.84578327810382881</v>
      </c>
      <c r="H27" s="72">
        <f t="shared" si="1"/>
        <v>8.999206756116207</v>
      </c>
      <c r="I27" s="72">
        <f t="shared" si="0"/>
        <v>43.704363813376723</v>
      </c>
      <c r="J27" s="85"/>
      <c r="L27" s="103"/>
    </row>
    <row r="28" spans="1:12" x14ac:dyDescent="0.25">
      <c r="A28" s="152"/>
      <c r="B28" s="70" t="s">
        <v>6</v>
      </c>
      <c r="C28" s="71">
        <v>1039868</v>
      </c>
      <c r="D28" s="72">
        <v>0.56459090679837232</v>
      </c>
      <c r="E28" s="72">
        <v>3.9305507803063477</v>
      </c>
      <c r="F28" s="71">
        <v>452246</v>
      </c>
      <c r="G28" s="72">
        <f t="shared" si="2"/>
        <v>0.34235405577509592</v>
      </c>
      <c r="H28" s="72">
        <f t="shared" si="1"/>
        <v>9.1027082318088084</v>
      </c>
      <c r="I28" s="72">
        <f t="shared" si="0"/>
        <v>43.490712282712806</v>
      </c>
      <c r="L28" s="103"/>
    </row>
    <row r="29" spans="1:12" x14ac:dyDescent="0.25">
      <c r="A29" s="152"/>
      <c r="B29" s="70" t="s">
        <v>7</v>
      </c>
      <c r="C29" s="71">
        <v>1061415</v>
      </c>
      <c r="D29" s="72">
        <v>2.031667587740742</v>
      </c>
      <c r="E29" s="72">
        <v>5.0218800133424537</v>
      </c>
      <c r="F29" s="71">
        <v>457305</v>
      </c>
      <c r="G29" s="72">
        <f t="shared" si="2"/>
        <v>1.1186389708256028</v>
      </c>
      <c r="H29" s="72">
        <f t="shared" si="1"/>
        <v>9.6712536392807191</v>
      </c>
      <c r="I29" s="72">
        <f t="shared" si="0"/>
        <v>43.084467432625317</v>
      </c>
      <c r="L29" s="103"/>
    </row>
    <row r="30" spans="1:12" x14ac:dyDescent="0.25">
      <c r="A30" s="168">
        <v>2017</v>
      </c>
      <c r="B30" s="70" t="s">
        <v>4</v>
      </c>
      <c r="C30" s="71">
        <v>1072116</v>
      </c>
      <c r="D30" s="72">
        <v>1.0074155803442404</v>
      </c>
      <c r="E30" s="72">
        <v>5.4560930516909067</v>
      </c>
      <c r="F30" s="71">
        <v>458044</v>
      </c>
      <c r="G30" s="72">
        <f t="shared" si="2"/>
        <v>0.16159893287850391</v>
      </c>
      <c r="H30" s="72">
        <f t="shared" si="1"/>
        <v>2.4883481047070832</v>
      </c>
      <c r="I30" s="72">
        <f t="shared" si="0"/>
        <v>42.72336202425857</v>
      </c>
      <c r="L30" s="103"/>
    </row>
    <row r="31" spans="1:12" x14ac:dyDescent="0.25">
      <c r="A31" s="169"/>
      <c r="B31" s="70" t="s">
        <v>5</v>
      </c>
      <c r="C31" s="71">
        <v>1081078</v>
      </c>
      <c r="D31" s="72">
        <v>0.83528749473401664</v>
      </c>
      <c r="E31" s="72">
        <v>4.9097506530883761</v>
      </c>
      <c r="F31" s="71">
        <v>458808</v>
      </c>
      <c r="G31" s="72">
        <f t="shared" si="2"/>
        <v>0.16679620298487574</v>
      </c>
      <c r="H31" s="72">
        <f t="shared" si="1"/>
        <v>1.7983017641329146</v>
      </c>
      <c r="I31" s="72">
        <f t="shared" si="0"/>
        <v>42.43986095360372</v>
      </c>
      <c r="L31" s="103"/>
    </row>
    <row r="32" spans="1:12" x14ac:dyDescent="0.25">
      <c r="A32" s="169"/>
      <c r="B32" s="70" t="s">
        <v>6</v>
      </c>
      <c r="C32" s="71">
        <v>1091039</v>
      </c>
      <c r="D32" s="72">
        <f>100*(C32/C31-1)</f>
        <v>0.92139512597610995</v>
      </c>
      <c r="E32" s="72">
        <f>100*(C32/C28-1)</f>
        <v>4.9209130389626266</v>
      </c>
      <c r="F32" s="71">
        <v>452805</v>
      </c>
      <c r="G32" s="72">
        <f>100*(F32/F31-1)</f>
        <v>-1.308390437830198</v>
      </c>
      <c r="H32" s="72">
        <f t="shared" si="1"/>
        <v>0.12360529446362456</v>
      </c>
      <c r="I32" s="72">
        <f t="shared" si="0"/>
        <v>41.502182781733744</v>
      </c>
      <c r="L32" s="103"/>
    </row>
    <row r="33" spans="1:14" x14ac:dyDescent="0.25">
      <c r="A33" s="170"/>
      <c r="B33" s="70" t="s">
        <v>7</v>
      </c>
      <c r="C33" s="71">
        <v>1091076</v>
      </c>
      <c r="D33" s="72">
        <f>100*(C33/C32-1)</f>
        <v>3.3912628237819931E-3</v>
      </c>
      <c r="E33" s="72">
        <f>100*(C33/C29-1)</f>
        <v>2.7944771837594251</v>
      </c>
      <c r="F33" s="71">
        <v>439370</v>
      </c>
      <c r="G33" s="72">
        <f>100*(F33/F32-1)</f>
        <v>-2.9670608760945627</v>
      </c>
      <c r="H33" s="72">
        <f t="shared" ref="H33:H38" si="3">100*(F33/F29-1)</f>
        <v>-3.9218902045680681</v>
      </c>
      <c r="I33" s="72">
        <f>100*(F33/C33)</f>
        <v>40.269422111750238</v>
      </c>
      <c r="L33" s="103"/>
    </row>
    <row r="34" spans="1:14" x14ac:dyDescent="0.25">
      <c r="A34" s="168">
        <v>2018</v>
      </c>
      <c r="B34" s="70" t="s">
        <v>4</v>
      </c>
      <c r="C34" s="71">
        <v>1116579</v>
      </c>
      <c r="D34" s="94">
        <f t="shared" ref="D34" si="4">100*(C34/C33-1)</f>
        <v>2.3374173751415928</v>
      </c>
      <c r="E34" s="72">
        <f t="shared" ref="E34" si="5">100*(C34/C30-1)</f>
        <v>4.1472191441970896</v>
      </c>
      <c r="F34" s="71">
        <v>457761</v>
      </c>
      <c r="G34" s="72">
        <f t="shared" ref="G34" si="6">100*(F34/F33-1)</f>
        <v>4.1857659831121774</v>
      </c>
      <c r="H34" s="72">
        <f t="shared" si="3"/>
        <v>-6.1784457388369685E-2</v>
      </c>
      <c r="I34" s="72">
        <f t="shared" ref="I34:I35" si="7">100*(F34/C34)</f>
        <v>40.996740938169175</v>
      </c>
      <c r="L34" s="103"/>
    </row>
    <row r="35" spans="1:14" x14ac:dyDescent="0.25">
      <c r="A35" s="169"/>
      <c r="B35" s="70" t="s">
        <v>5</v>
      </c>
      <c r="C35" s="71">
        <v>1126318</v>
      </c>
      <c r="D35" s="72">
        <f t="shared" ref="D35:D38" si="8">100*(C35/C34-1)</f>
        <v>0.87221772933219199</v>
      </c>
      <c r="E35" s="72">
        <f t="shared" ref="E35:E38" si="9">100*(C35/C31-1)</f>
        <v>4.1847119264289967</v>
      </c>
      <c r="F35" s="71">
        <v>458418</v>
      </c>
      <c r="G35" s="72">
        <f t="shared" ref="G35" si="10">100*(F35/F34-1)</f>
        <v>0.14352467772484889</v>
      </c>
      <c r="H35" s="72">
        <f t="shared" si="3"/>
        <v>-8.5002877020456946E-2</v>
      </c>
      <c r="I35" s="72">
        <f t="shared" si="7"/>
        <v>40.700583671751673</v>
      </c>
      <c r="L35" s="103"/>
      <c r="M35" s="103"/>
      <c r="N35" s="105"/>
    </row>
    <row r="36" spans="1:14" x14ac:dyDescent="0.25">
      <c r="A36" s="169"/>
      <c r="B36" s="70" t="s">
        <v>6</v>
      </c>
      <c r="C36" s="109">
        <v>1139918</v>
      </c>
      <c r="D36" s="72">
        <f t="shared" si="8"/>
        <v>1.2074742657047111</v>
      </c>
      <c r="E36" s="72">
        <f t="shared" si="9"/>
        <v>4.4800415017244966</v>
      </c>
      <c r="F36" s="71">
        <v>460252</v>
      </c>
      <c r="G36" s="72">
        <f t="shared" ref="G36" si="11">100*(F36/F35-1)</f>
        <v>0.40007155041905662</v>
      </c>
      <c r="H36" s="72">
        <f t="shared" si="3"/>
        <v>1.6446373162840588</v>
      </c>
      <c r="I36" s="72">
        <f t="shared" ref="I36" si="12">100*(F36/C36)</f>
        <v>40.375886686586227</v>
      </c>
      <c r="J36" s="103"/>
      <c r="L36" s="103"/>
      <c r="M36" s="103"/>
      <c r="N36" s="103"/>
    </row>
    <row r="37" spans="1:14" x14ac:dyDescent="0.25">
      <c r="A37" s="170"/>
      <c r="B37" s="89" t="s">
        <v>7</v>
      </c>
      <c r="C37" s="109">
        <v>1155032</v>
      </c>
      <c r="D37" s="72">
        <f t="shared" si="8"/>
        <v>1.3258848443484572</v>
      </c>
      <c r="E37" s="72">
        <f t="shared" si="9"/>
        <v>5.861736487650715</v>
      </c>
      <c r="F37" s="71">
        <v>462876</v>
      </c>
      <c r="G37" s="72">
        <f t="shared" ref="G37:G38" si="13">100*(F37/F36-1)</f>
        <v>0.57012245465528633</v>
      </c>
      <c r="H37" s="72">
        <f t="shared" si="3"/>
        <v>5.3499328584108996</v>
      </c>
      <c r="I37" s="72">
        <f t="shared" ref="I37:I40" si="14">100*(F37/C37)</f>
        <v>40.074733860187422</v>
      </c>
      <c r="J37" s="103"/>
      <c r="L37" s="103"/>
      <c r="N37" s="106"/>
    </row>
    <row r="38" spans="1:14" x14ac:dyDescent="0.25">
      <c r="A38" s="168">
        <v>2019</v>
      </c>
      <c r="B38" s="70" t="s">
        <v>4</v>
      </c>
      <c r="C38" s="109">
        <v>1160132</v>
      </c>
      <c r="D38" s="94">
        <f t="shared" si="8"/>
        <v>0.4415462082435706</v>
      </c>
      <c r="E38" s="72">
        <f t="shared" si="9"/>
        <v>3.9005748809533447</v>
      </c>
      <c r="F38" s="71">
        <v>461827</v>
      </c>
      <c r="G38" s="72">
        <f t="shared" si="13"/>
        <v>-0.22662656953482685</v>
      </c>
      <c r="H38" s="72">
        <f t="shared" si="3"/>
        <v>0.88823643779176731</v>
      </c>
      <c r="I38" s="72">
        <f t="shared" si="14"/>
        <v>39.808142521713044</v>
      </c>
      <c r="J38" s="103"/>
      <c r="K38" s="103"/>
      <c r="L38" s="103"/>
      <c r="N38" s="108"/>
    </row>
    <row r="39" spans="1:14" x14ac:dyDescent="0.25">
      <c r="A39" s="169"/>
      <c r="B39" s="70" t="s">
        <v>5</v>
      </c>
      <c r="C39" s="109">
        <v>1170951</v>
      </c>
      <c r="D39" s="72">
        <f t="shared" ref="D39:D44" si="15">100*(C39/C38-1)</f>
        <v>0.93256629418032588</v>
      </c>
      <c r="E39" s="72">
        <f t="shared" ref="E39:E44" si="16">100*(C39/C35-1)</f>
        <v>3.9627352133234206</v>
      </c>
      <c r="F39" s="71">
        <v>462526</v>
      </c>
      <c r="G39" s="72">
        <f t="shared" ref="G39:G40" si="17">100*(F39/F38-1)</f>
        <v>0.15135537766306495</v>
      </c>
      <c r="H39" s="72">
        <f t="shared" ref="H39" si="18">100*(F39/F35-1)</f>
        <v>0.89612537029524209</v>
      </c>
      <c r="I39" s="72">
        <f t="shared" si="14"/>
        <v>39.500030317237865</v>
      </c>
      <c r="J39" s="103"/>
      <c r="K39" s="103"/>
      <c r="L39" s="103"/>
      <c r="M39" s="106"/>
    </row>
    <row r="40" spans="1:14" x14ac:dyDescent="0.25">
      <c r="A40" s="169"/>
      <c r="B40" s="70" t="s">
        <v>6</v>
      </c>
      <c r="C40" s="109">
        <v>1185856</v>
      </c>
      <c r="D40" s="72">
        <f t="shared" si="15"/>
        <v>1.2728969871497631</v>
      </c>
      <c r="E40" s="72">
        <f t="shared" si="16"/>
        <v>4.0299389956119702</v>
      </c>
      <c r="F40" s="71">
        <v>464182</v>
      </c>
      <c r="G40" s="72">
        <f t="shared" si="17"/>
        <v>0.35803392674140788</v>
      </c>
      <c r="H40" s="72">
        <f t="shared" ref="H40:H45" si="19">100*(F40/F36-1)</f>
        <v>0.85388004832136488</v>
      </c>
      <c r="I40" s="72">
        <f t="shared" si="14"/>
        <v>39.143201198121865</v>
      </c>
      <c r="J40" s="103"/>
      <c r="K40" s="103"/>
      <c r="L40" s="106"/>
      <c r="M40" s="103"/>
    </row>
    <row r="41" spans="1:14" x14ac:dyDescent="0.25">
      <c r="A41" s="170"/>
      <c r="B41" s="89" t="s">
        <v>7</v>
      </c>
      <c r="C41" s="109">
        <v>1197618</v>
      </c>
      <c r="D41" s="72">
        <f t="shared" si="15"/>
        <v>0.99185735873494885</v>
      </c>
      <c r="E41" s="72">
        <f t="shared" si="16"/>
        <v>3.6869974165217867</v>
      </c>
      <c r="F41" s="71">
        <v>461201</v>
      </c>
      <c r="G41" s="72">
        <f t="shared" ref="G41" si="20">100*(F41/F40-1)</f>
        <v>-0.64220499717783097</v>
      </c>
      <c r="H41" s="72">
        <f t="shared" si="19"/>
        <v>-0.36186797328010556</v>
      </c>
      <c r="I41" s="72">
        <f t="shared" ref="I41" si="21">100*(F41/C41)</f>
        <v>38.509858736258138</v>
      </c>
      <c r="J41" s="103"/>
      <c r="K41" s="103"/>
      <c r="L41" s="103"/>
      <c r="M41" s="106"/>
    </row>
    <row r="42" spans="1:14" x14ac:dyDescent="0.25">
      <c r="A42" s="152">
        <v>2020</v>
      </c>
      <c r="B42" s="89" t="s">
        <v>4</v>
      </c>
      <c r="C42" s="109">
        <v>1203774</v>
      </c>
      <c r="D42" s="72">
        <f t="shared" si="15"/>
        <v>0.51402033035574668</v>
      </c>
      <c r="E42" s="72">
        <f t="shared" si="16"/>
        <v>3.7618133108991092</v>
      </c>
      <c r="F42" s="71">
        <v>453333</v>
      </c>
      <c r="G42" s="72">
        <f t="shared" ref="G42" si="22">100*(F42/F41-1)</f>
        <v>-1.7059806895475038</v>
      </c>
      <c r="H42" s="72">
        <f t="shared" si="19"/>
        <v>-1.8392168495995231</v>
      </c>
      <c r="I42" s="72">
        <f t="shared" ref="I42" si="23">100*(F42/C42)</f>
        <v>37.659311465441185</v>
      </c>
      <c r="J42" s="103"/>
      <c r="K42" s="103"/>
      <c r="L42" s="128"/>
      <c r="M42" s="108"/>
    </row>
    <row r="43" spans="1:14" x14ac:dyDescent="0.25">
      <c r="A43" s="152"/>
      <c r="B43" s="70" t="s">
        <v>5</v>
      </c>
      <c r="C43" s="109">
        <v>1199800</v>
      </c>
      <c r="D43" s="72">
        <f t="shared" si="15"/>
        <v>-0.33012841280838368</v>
      </c>
      <c r="E43" s="72">
        <f t="shared" si="16"/>
        <v>2.4637239303779479</v>
      </c>
      <c r="F43" s="71">
        <v>447838</v>
      </c>
      <c r="G43" s="72">
        <f t="shared" ref="G43" si="24">100*(F43/F42-1)</f>
        <v>-1.2121332442156185</v>
      </c>
      <c r="H43" s="72">
        <f t="shared" si="19"/>
        <v>-3.1756052632716858</v>
      </c>
      <c r="I43" s="72">
        <f t="shared" ref="I43" si="25">100*(F43/C43)</f>
        <v>37.3260543423904</v>
      </c>
      <c r="J43" s="103"/>
      <c r="K43" s="103"/>
      <c r="L43" s="106"/>
      <c r="M43" s="108"/>
    </row>
    <row r="44" spans="1:14" x14ac:dyDescent="0.25">
      <c r="A44" s="152"/>
      <c r="B44" s="70" t="s">
        <v>6</v>
      </c>
      <c r="C44" s="109">
        <v>1210864</v>
      </c>
      <c r="D44" s="72">
        <f t="shared" si="15"/>
        <v>0.92215369228205724</v>
      </c>
      <c r="E44" s="72">
        <f t="shared" si="16"/>
        <v>2.1088563872847965</v>
      </c>
      <c r="F44" s="71">
        <v>447921</v>
      </c>
      <c r="G44" s="72">
        <f t="shared" ref="G44" si="26">100*(F44/F43-1)</f>
        <v>1.8533487555760786E-2</v>
      </c>
      <c r="H44" s="72">
        <f t="shared" si="19"/>
        <v>-3.5031517809824608</v>
      </c>
      <c r="I44" s="72">
        <f t="shared" ref="I44" si="27">100*(F44/C44)</f>
        <v>36.991850447283923</v>
      </c>
      <c r="J44" s="103"/>
      <c r="K44" s="103"/>
      <c r="L44" s="106"/>
      <c r="M44" s="108"/>
    </row>
    <row r="45" spans="1:14" x14ac:dyDescent="0.25">
      <c r="A45" s="152"/>
      <c r="B45" s="89" t="s">
        <v>7</v>
      </c>
      <c r="C45" s="109">
        <v>1223046</v>
      </c>
      <c r="D45" s="72">
        <f t="shared" ref="D45" si="28">100*(C45/C44-1)</f>
        <v>1.0060584838594622</v>
      </c>
      <c r="E45" s="72">
        <f t="shared" ref="E45" si="29">100*(C45/C41-1)</f>
        <v>2.1232145809431779</v>
      </c>
      <c r="F45" s="71">
        <v>443937</v>
      </c>
      <c r="G45" s="72">
        <f t="shared" ref="G45" si="30">100*(F45/F44-1)</f>
        <v>-0.88944255795107008</v>
      </c>
      <c r="H45" s="72">
        <f t="shared" si="19"/>
        <v>-3.7432702877920887</v>
      </c>
      <c r="I45" s="72">
        <f t="shared" ref="I45" si="31">100*(F45/C45)</f>
        <v>36.297653563316508</v>
      </c>
      <c r="J45" s="103"/>
      <c r="K45" s="103"/>
      <c r="L45" s="106"/>
      <c r="M45" s="108"/>
    </row>
    <row r="46" spans="1:14" x14ac:dyDescent="0.25">
      <c r="A46" s="152">
        <v>2021</v>
      </c>
      <c r="B46" s="89" t="s">
        <v>4</v>
      </c>
      <c r="C46" s="109">
        <v>1224924</v>
      </c>
      <c r="D46" s="72">
        <f t="shared" ref="D46" si="32">100*(C46/C45-1)</f>
        <v>0.15355105204546415</v>
      </c>
      <c r="E46" s="72">
        <f t="shared" ref="E46" si="33">100*(C46/C42-1)</f>
        <v>1.7569743157768825</v>
      </c>
      <c r="F46" s="71">
        <v>450218</v>
      </c>
      <c r="G46" s="72">
        <f t="shared" ref="G46" si="34">100*(F46/F45-1)</f>
        <v>1.4148403940198673</v>
      </c>
      <c r="H46" s="72">
        <f t="shared" ref="H46" si="35">100*(F46/F42-1)</f>
        <v>-0.68713285818592373</v>
      </c>
      <c r="I46" s="72">
        <f t="shared" ref="I46" si="36">100*(F46/C46)</f>
        <v>36.754770091858759</v>
      </c>
      <c r="J46" s="103"/>
      <c r="K46" s="103"/>
      <c r="L46" s="106"/>
      <c r="M46" s="108"/>
    </row>
    <row r="47" spans="1:14" x14ac:dyDescent="0.25">
      <c r="A47" s="152"/>
      <c r="B47" s="70" t="s">
        <v>5</v>
      </c>
      <c r="C47" s="109">
        <v>1231705</v>
      </c>
      <c r="D47" s="72">
        <f t="shared" ref="D47" si="37">100*(C47/C46-1)</f>
        <v>0.55358536529612756</v>
      </c>
      <c r="E47" s="72">
        <f t="shared" ref="E47" si="38">100*(C47/C43-1)</f>
        <v>2.6591931988664719</v>
      </c>
      <c r="F47" s="71">
        <v>449130</v>
      </c>
      <c r="G47" s="72">
        <f t="shared" ref="G47" si="39">100*(F47/F46-1)</f>
        <v>-0.24166070659102923</v>
      </c>
      <c r="H47" s="72">
        <f>100*(F47/F43-1)</f>
        <v>0.28849717978376432</v>
      </c>
      <c r="I47" s="72">
        <f t="shared" ref="I47" si="40">100*(F47/C47)</f>
        <v>36.464088397790057</v>
      </c>
      <c r="J47" s="103"/>
      <c r="K47" s="103"/>
      <c r="L47" s="106"/>
      <c r="M47" s="108"/>
    </row>
    <row r="48" spans="1:14" x14ac:dyDescent="0.25">
      <c r="A48" s="152"/>
      <c r="B48" s="70" t="s">
        <v>6</v>
      </c>
      <c r="C48" s="109">
        <v>1248879</v>
      </c>
      <c r="D48" s="72">
        <f>100*(C48/C47-1)</f>
        <v>1.3943273754673413</v>
      </c>
      <c r="E48" s="72">
        <f t="shared" ref="E48" si="41">100*(C48/C44-1)</f>
        <v>3.1394937829516856</v>
      </c>
      <c r="F48" s="71">
        <v>453974</v>
      </c>
      <c r="G48" s="72">
        <f t="shared" ref="G48" si="42">100*(F48/F47-1)</f>
        <v>1.0785296016743384</v>
      </c>
      <c r="H48" s="72">
        <f t="shared" ref="H48" si="43">100*(F48/F44-1)</f>
        <v>1.3513543682926121</v>
      </c>
      <c r="I48" s="72">
        <f t="shared" ref="I48" si="44">100*(F48/C48)</f>
        <v>36.350519145569749</v>
      </c>
      <c r="J48" s="103"/>
      <c r="K48" s="103"/>
      <c r="L48" s="106"/>
      <c r="M48" s="108"/>
    </row>
    <row r="49" spans="1:13" x14ac:dyDescent="0.25">
      <c r="A49" s="152"/>
      <c r="B49" s="89" t="s">
        <v>7</v>
      </c>
      <c r="C49" s="109">
        <v>1267322</v>
      </c>
      <c r="D49" s="72">
        <f>100*(C49/C48-1)</f>
        <v>1.476764362280103</v>
      </c>
      <c r="E49" s="72">
        <f t="shared" ref="E49" si="45">100*(C49/C45-1)</f>
        <v>3.620141842579927</v>
      </c>
      <c r="F49" s="71">
        <v>456361</v>
      </c>
      <c r="G49" s="72">
        <f t="shared" ref="G49" si="46">100*(F49/F48-1)</f>
        <v>0.52580103706378889</v>
      </c>
      <c r="H49" s="72">
        <f t="shared" ref="H49" si="47">100*(F49/F45-1)</f>
        <v>2.7985952961794069</v>
      </c>
      <c r="I49" s="72">
        <f t="shared" ref="I49:I50" si="48">100*(F49/C49)</f>
        <v>36.0098696306069</v>
      </c>
      <c r="J49" s="103"/>
      <c r="K49" s="103"/>
      <c r="L49" s="106"/>
      <c r="M49" s="108"/>
    </row>
    <row r="50" spans="1:13" x14ac:dyDescent="0.25">
      <c r="A50" s="167">
        <v>2022</v>
      </c>
      <c r="B50" s="70" t="s">
        <v>4</v>
      </c>
      <c r="C50" s="71">
        <v>1279771</v>
      </c>
      <c r="D50" s="72">
        <f>100*(C50/C49-1)</f>
        <v>0.98230757455484152</v>
      </c>
      <c r="E50" s="72">
        <f t="shared" ref="E50" si="49">100*(C50/C46-1)</f>
        <v>4.4775839154102659</v>
      </c>
      <c r="F50" s="71">
        <v>453006</v>
      </c>
      <c r="G50" s="72">
        <f t="shared" ref="G50" si="50">100*(F50/F49-1)</f>
        <v>-0.73516360951089155</v>
      </c>
      <c r="H50" s="72">
        <f t="shared" ref="H50" si="51">100*(F50/F46-1)</f>
        <v>0.61925556063950893</v>
      </c>
      <c r="I50" s="72">
        <f t="shared" si="48"/>
        <v>35.397426570847443</v>
      </c>
      <c r="J50" s="103"/>
      <c r="K50" s="103"/>
      <c r="L50" s="107"/>
    </row>
    <row r="51" spans="1:13" x14ac:dyDescent="0.25">
      <c r="A51" s="167"/>
      <c r="B51" s="70" t="s">
        <v>5</v>
      </c>
      <c r="C51" s="71">
        <v>1289667</v>
      </c>
      <c r="D51" s="72">
        <f t="shared" ref="D51" si="52">100*(C51/C50-1)</f>
        <v>0.77326334164471433</v>
      </c>
      <c r="E51" s="72">
        <f t="shared" ref="E51" si="53">100*(C51/C47-1)</f>
        <v>4.7058345951343838</v>
      </c>
      <c r="F51" s="129">
        <v>457415</v>
      </c>
      <c r="G51" s="72">
        <f t="shared" ref="G51" si="54">100*(F51/F50-1)</f>
        <v>0.97327629214623013</v>
      </c>
      <c r="H51" s="72">
        <f t="shared" ref="H51" si="55">100*(F51/F47-1)</f>
        <v>1.8446774875871208</v>
      </c>
      <c r="I51" s="72">
        <f t="shared" ref="I51" si="56">100*(F51/C51)</f>
        <v>35.467682742909609</v>
      </c>
      <c r="J51" s="103"/>
      <c r="K51" s="103"/>
      <c r="L51" s="107"/>
    </row>
    <row r="52" spans="1:13" x14ac:dyDescent="0.25">
      <c r="A52" s="167"/>
      <c r="B52" s="70" t="s">
        <v>6</v>
      </c>
      <c r="C52" s="71">
        <v>1313323</v>
      </c>
      <c r="D52" s="72">
        <f t="shared" ref="D52" si="57">100*(C52/C51-1)</f>
        <v>1.8342719477198344</v>
      </c>
      <c r="E52" s="72">
        <f t="shared" ref="E52" si="58">100*(C52/C48-1)</f>
        <v>5.1601476203859686</v>
      </c>
      <c r="F52" s="129">
        <v>462022</v>
      </c>
      <c r="G52" s="72">
        <f t="shared" ref="G52" si="59">100*(F52/F51-1)</f>
        <v>1.007181662166734</v>
      </c>
      <c r="H52" s="72">
        <f t="shared" ref="H52" si="60">100*(F52/F48-1)</f>
        <v>1.7727887500165185</v>
      </c>
      <c r="I52" s="72">
        <f t="shared" ref="I52" si="61">100*(F52/C52)</f>
        <v>35.179616895462885</v>
      </c>
      <c r="J52" s="103"/>
      <c r="K52" s="103"/>
      <c r="L52" s="107"/>
    </row>
    <row r="53" spans="1:13" x14ac:dyDescent="0.25">
      <c r="A53" s="167"/>
      <c r="B53" s="89" t="s">
        <v>7</v>
      </c>
      <c r="C53" s="71">
        <v>1332079</v>
      </c>
      <c r="D53" s="72">
        <f t="shared" ref="D53" si="62">100*(C53/C52-1)</f>
        <v>1.4281330639911216</v>
      </c>
      <c r="E53" s="72">
        <f t="shared" ref="E53" si="63">100*(C53/C49-1)</f>
        <v>5.1097511129768236</v>
      </c>
      <c r="F53" s="129">
        <v>458842</v>
      </c>
      <c r="G53" s="72">
        <f t="shared" ref="G53" si="64">100*(F53/F52-1)</f>
        <v>-0.68827891312535083</v>
      </c>
      <c r="H53" s="72">
        <f t="shared" ref="H53" si="65">100*(F53/F49-1)</f>
        <v>0.54364855892594655</v>
      </c>
      <c r="I53" s="72">
        <f t="shared" ref="I53" si="66">100*(F53/C53)</f>
        <v>34.445554655542196</v>
      </c>
      <c r="J53" s="103"/>
      <c r="K53" s="103"/>
      <c r="L53" s="107"/>
    </row>
    <row r="54" spans="1:13" x14ac:dyDescent="0.25">
      <c r="A54" s="167">
        <v>2023</v>
      </c>
      <c r="B54" s="89" t="s">
        <v>4</v>
      </c>
      <c r="C54" s="71">
        <v>1331565</v>
      </c>
      <c r="D54" s="72">
        <f t="shared" ref="D54" si="67">100*(C54/C53-1)</f>
        <v>-3.8586300061782541E-2</v>
      </c>
      <c r="E54" s="72">
        <f t="shared" ref="E54" si="68">100*(C54/C50-1)</f>
        <v>4.0471303069064657</v>
      </c>
      <c r="F54" s="129">
        <v>463788</v>
      </c>
      <c r="G54" s="72">
        <f t="shared" ref="G54" si="69">100*(F54/F53-1)</f>
        <v>1.0779309653431879</v>
      </c>
      <c r="H54" s="72">
        <f t="shared" ref="H54" si="70">100*(F54/F50-1)</f>
        <v>2.3801009258155537</v>
      </c>
      <c r="I54" s="72">
        <f t="shared" ref="I54" si="71">100*(F54/C54)</f>
        <v>34.830293676989108</v>
      </c>
      <c r="J54" s="103"/>
      <c r="K54" s="103"/>
      <c r="L54" s="107"/>
    </row>
    <row r="55" spans="1:13" x14ac:dyDescent="0.25">
      <c r="A55" s="167"/>
      <c r="B55" s="70" t="s">
        <v>5</v>
      </c>
      <c r="C55" s="71">
        <v>1351024</v>
      </c>
      <c r="D55" s="72">
        <f t="shared" ref="D55" si="72">100*(C55/C54-1)</f>
        <v>1.4613631328549426</v>
      </c>
      <c r="E55" s="72">
        <f t="shared" ref="E55" si="73">100*(C55/C51-1)</f>
        <v>4.757584709851459</v>
      </c>
      <c r="F55" s="129">
        <v>465949</v>
      </c>
      <c r="G55" s="72">
        <f t="shared" ref="G55" si="74">100*(F55/F54-1)</f>
        <v>0.46594564758035695</v>
      </c>
      <c r="H55" s="72">
        <f t="shared" ref="H55" si="75">100*(F55/F51-1)</f>
        <v>1.8657018243826817</v>
      </c>
      <c r="I55" s="72">
        <f t="shared" ref="I55" si="76">100*(F55/C55)</f>
        <v>34.488580513743649</v>
      </c>
      <c r="J55" s="103"/>
      <c r="K55" s="103"/>
      <c r="L55" s="107"/>
    </row>
    <row r="56" spans="1:13" x14ac:dyDescent="0.25">
      <c r="A56" s="116"/>
      <c r="B56" s="117"/>
      <c r="C56" s="75"/>
      <c r="D56" s="76"/>
      <c r="E56" s="76"/>
      <c r="F56" s="75"/>
      <c r="G56" s="76"/>
      <c r="H56" s="76"/>
      <c r="I56" s="76"/>
      <c r="J56" s="103"/>
      <c r="K56" s="103"/>
      <c r="L56" s="107"/>
    </row>
    <row r="57" spans="1:13" x14ac:dyDescent="0.25">
      <c r="A57" s="63" t="s">
        <v>87</v>
      </c>
      <c r="C57" s="95"/>
      <c r="D57" s="91"/>
      <c r="E57" s="103"/>
      <c r="F57" s="103"/>
      <c r="G57" s="103"/>
      <c r="H57" s="103"/>
      <c r="J57" s="103"/>
      <c r="K57" s="107"/>
    </row>
    <row r="58" spans="1:13" x14ac:dyDescent="0.25">
      <c r="A58" s="63" t="s">
        <v>146</v>
      </c>
      <c r="C58" s="95"/>
      <c r="D58" s="91"/>
      <c r="F58" s="103"/>
      <c r="G58" s="103"/>
      <c r="K58" s="107"/>
    </row>
    <row r="59" spans="1:13" x14ac:dyDescent="0.25">
      <c r="A59" s="63" t="s">
        <v>88</v>
      </c>
      <c r="C59" s="95"/>
      <c r="D59" s="91"/>
      <c r="F59" s="103"/>
      <c r="L59" s="107"/>
    </row>
    <row r="60" spans="1:13" x14ac:dyDescent="0.25">
      <c r="A60" s="77" t="s">
        <v>92</v>
      </c>
      <c r="C60" s="95"/>
      <c r="D60" s="91"/>
    </row>
    <row r="61" spans="1:13" x14ac:dyDescent="0.25">
      <c r="C61" s="91"/>
    </row>
    <row r="62" spans="1:13" x14ac:dyDescent="0.25">
      <c r="C62" s="91"/>
    </row>
    <row r="63" spans="1:13" x14ac:dyDescent="0.25">
      <c r="C63" s="91"/>
    </row>
    <row r="64" spans="1:13" x14ac:dyDescent="0.25">
      <c r="C64" s="91"/>
    </row>
    <row r="65" spans="3:3" x14ac:dyDescent="0.25">
      <c r="C65" s="91"/>
    </row>
    <row r="66" spans="3:3" x14ac:dyDescent="0.25">
      <c r="C66" s="91"/>
    </row>
    <row r="67" spans="3:3" x14ac:dyDescent="0.25">
      <c r="C67" s="91"/>
    </row>
    <row r="68" spans="3:3" x14ac:dyDescent="0.25">
      <c r="C68" s="91"/>
    </row>
    <row r="69" spans="3:3" x14ac:dyDescent="0.25">
      <c r="C69" s="91"/>
    </row>
    <row r="70" spans="3:3" x14ac:dyDescent="0.25">
      <c r="C70" s="91"/>
    </row>
    <row r="71" spans="3:3" x14ac:dyDescent="0.25">
      <c r="C71" s="91"/>
    </row>
    <row r="72" spans="3:3" x14ac:dyDescent="0.25">
      <c r="C72" s="91"/>
    </row>
    <row r="73" spans="3:3" x14ac:dyDescent="0.25">
      <c r="C73" s="91"/>
    </row>
    <row r="74" spans="3:3" x14ac:dyDescent="0.25">
      <c r="C74" s="91"/>
    </row>
    <row r="75" spans="3:3" x14ac:dyDescent="0.25">
      <c r="C75" s="91"/>
    </row>
    <row r="76" spans="3:3" x14ac:dyDescent="0.25">
      <c r="C76" s="91"/>
    </row>
    <row r="77" spans="3:3" x14ac:dyDescent="0.25">
      <c r="C77" s="91"/>
    </row>
    <row r="78" spans="3:3" x14ac:dyDescent="0.25">
      <c r="C78" s="91"/>
    </row>
    <row r="79" spans="3:3" x14ac:dyDescent="0.25">
      <c r="C79" s="91"/>
    </row>
    <row r="80" spans="3:3" x14ac:dyDescent="0.25">
      <c r="C80" s="91"/>
    </row>
    <row r="81" spans="3:3" x14ac:dyDescent="0.25">
      <c r="C81" s="91"/>
    </row>
    <row r="82" spans="3:3" x14ac:dyDescent="0.25">
      <c r="C82" s="91"/>
    </row>
    <row r="83" spans="3:3" x14ac:dyDescent="0.25">
      <c r="C83" s="91"/>
    </row>
    <row r="84" spans="3:3" x14ac:dyDescent="0.25">
      <c r="C84" s="91"/>
    </row>
    <row r="85" spans="3:3" x14ac:dyDescent="0.25">
      <c r="C85" s="91"/>
    </row>
    <row r="86" spans="3:3" x14ac:dyDescent="0.25">
      <c r="C86" s="91"/>
    </row>
    <row r="87" spans="3:3" x14ac:dyDescent="0.25">
      <c r="C87" s="91"/>
    </row>
    <row r="88" spans="3:3" x14ac:dyDescent="0.25">
      <c r="C88" s="91"/>
    </row>
    <row r="89" spans="3:3" x14ac:dyDescent="0.25">
      <c r="C89" s="91"/>
    </row>
    <row r="90" spans="3:3" x14ac:dyDescent="0.25">
      <c r="C90" s="91"/>
    </row>
    <row r="91" spans="3:3" x14ac:dyDescent="0.25">
      <c r="C91" s="91"/>
    </row>
    <row r="92" spans="3:3" x14ac:dyDescent="0.25">
      <c r="C92" s="91"/>
    </row>
    <row r="93" spans="3:3" x14ac:dyDescent="0.25">
      <c r="C93" s="91"/>
    </row>
    <row r="94" spans="3:3" x14ac:dyDescent="0.25">
      <c r="C94" s="91"/>
    </row>
    <row r="95" spans="3:3" x14ac:dyDescent="0.25">
      <c r="C95" s="91"/>
    </row>
    <row r="96" spans="3:3" x14ac:dyDescent="0.25">
      <c r="C96" s="91"/>
    </row>
    <row r="97" spans="3:3" x14ac:dyDescent="0.25">
      <c r="C97" s="91"/>
    </row>
    <row r="98" spans="3:3" x14ac:dyDescent="0.25">
      <c r="C98" s="91"/>
    </row>
    <row r="99" spans="3:3" x14ac:dyDescent="0.25">
      <c r="C99" s="91"/>
    </row>
    <row r="100" spans="3:3" x14ac:dyDescent="0.25">
      <c r="C100" s="91"/>
    </row>
    <row r="101" spans="3:3" x14ac:dyDescent="0.25">
      <c r="C101" s="91"/>
    </row>
    <row r="102" spans="3:3" x14ac:dyDescent="0.25">
      <c r="C102" s="91"/>
    </row>
    <row r="103" spans="3:3" x14ac:dyDescent="0.25">
      <c r="C103" s="91"/>
    </row>
    <row r="104" spans="3:3" x14ac:dyDescent="0.25">
      <c r="C104" s="91"/>
    </row>
    <row r="105" spans="3:3" x14ac:dyDescent="0.25">
      <c r="C105" s="91"/>
    </row>
    <row r="106" spans="3:3" x14ac:dyDescent="0.25">
      <c r="C106" s="91"/>
    </row>
    <row r="107" spans="3:3" x14ac:dyDescent="0.25">
      <c r="C107" s="91"/>
    </row>
    <row r="108" spans="3:3" x14ac:dyDescent="0.25">
      <c r="C108" s="91"/>
    </row>
    <row r="109" spans="3:3" x14ac:dyDescent="0.25">
      <c r="C109" s="91"/>
    </row>
  </sheetData>
  <mergeCells count="28">
    <mergeCell ref="A2:H2"/>
    <mergeCell ref="A3:H3"/>
    <mergeCell ref="A4:H4"/>
    <mergeCell ref="A5:H5"/>
    <mergeCell ref="A7:H7"/>
    <mergeCell ref="A8:H8"/>
    <mergeCell ref="C11:E11"/>
    <mergeCell ref="A9:I9"/>
    <mergeCell ref="I11:I13"/>
    <mergeCell ref="C12:C13"/>
    <mergeCell ref="D12:E12"/>
    <mergeCell ref="F12:F13"/>
    <mergeCell ref="G10:H10"/>
    <mergeCell ref="A11:A13"/>
    <mergeCell ref="B11:B13"/>
    <mergeCell ref="F11:H11"/>
    <mergeCell ref="G12:H12"/>
    <mergeCell ref="A18:A21"/>
    <mergeCell ref="A42:A45"/>
    <mergeCell ref="A14:A17"/>
    <mergeCell ref="A34:A37"/>
    <mergeCell ref="A30:A33"/>
    <mergeCell ref="A54:A55"/>
    <mergeCell ref="A46:A49"/>
    <mergeCell ref="A26:A29"/>
    <mergeCell ref="A22:A25"/>
    <mergeCell ref="A38:A41"/>
    <mergeCell ref="A50:A53"/>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9"/>
  <dimension ref="A1:S60"/>
  <sheetViews>
    <sheetView showGridLines="0" zoomScaleNormal="100" workbookViewId="0">
      <pane xSplit="2" ySplit="13" topLeftCell="C50" activePane="bottomRight" state="frozen"/>
      <selection pane="topRight" activeCell="C1" sqref="C1"/>
      <selection pane="bottomLeft" activeCell="A14" sqref="A14"/>
      <selection pane="bottomRight" activeCell="L55" sqref="L55"/>
    </sheetView>
  </sheetViews>
  <sheetFormatPr baseColWidth="10" defaultRowHeight="15" x14ac:dyDescent="0.25"/>
  <cols>
    <col min="1" max="5" width="11.7109375" style="63" customWidth="1"/>
    <col min="6" max="12" width="13.28515625" style="63" customWidth="1"/>
    <col min="13" max="16384" width="11.42578125" style="63"/>
  </cols>
  <sheetData>
    <row r="1" spans="1:19" s="58" customFormat="1" ht="12.75" x14ac:dyDescent="0.2">
      <c r="A1" s="55"/>
      <c r="B1" s="56"/>
      <c r="C1" s="56"/>
      <c r="D1" s="56"/>
      <c r="E1" s="56"/>
      <c r="F1" s="56"/>
      <c r="G1" s="56"/>
      <c r="H1" s="56"/>
      <c r="I1" s="56"/>
      <c r="J1" s="56"/>
      <c r="K1" s="56"/>
      <c r="L1" s="57"/>
    </row>
    <row r="2" spans="1:19" s="58" customFormat="1" x14ac:dyDescent="0.2">
      <c r="A2" s="153" t="s">
        <v>79</v>
      </c>
      <c r="B2" s="154"/>
      <c r="C2" s="154"/>
      <c r="D2" s="154"/>
      <c r="E2" s="154"/>
      <c r="F2" s="154"/>
      <c r="G2" s="154"/>
      <c r="H2" s="154"/>
      <c r="I2" s="154"/>
      <c r="J2" s="154"/>
      <c r="K2" s="154"/>
      <c r="L2" s="59"/>
    </row>
    <row r="3" spans="1:19" s="58" customFormat="1" x14ac:dyDescent="0.2">
      <c r="A3" s="153" t="s">
        <v>80</v>
      </c>
      <c r="B3" s="154"/>
      <c r="C3" s="154"/>
      <c r="D3" s="154"/>
      <c r="E3" s="154"/>
      <c r="F3" s="154"/>
      <c r="G3" s="154"/>
      <c r="H3" s="154"/>
      <c r="I3" s="154"/>
      <c r="J3" s="154"/>
      <c r="K3" s="154"/>
      <c r="L3" s="59"/>
    </row>
    <row r="4" spans="1:19" s="58" customFormat="1" x14ac:dyDescent="0.2">
      <c r="A4" s="153" t="s">
        <v>81</v>
      </c>
      <c r="B4" s="154"/>
      <c r="C4" s="154"/>
      <c r="D4" s="154"/>
      <c r="E4" s="154"/>
      <c r="F4" s="154"/>
      <c r="G4" s="154"/>
      <c r="H4" s="154"/>
      <c r="I4" s="154"/>
      <c r="J4" s="154"/>
      <c r="K4" s="154"/>
      <c r="L4" s="59"/>
    </row>
    <row r="5" spans="1:19" s="58" customFormat="1" x14ac:dyDescent="0.2">
      <c r="A5" s="153" t="s">
        <v>82</v>
      </c>
      <c r="B5" s="154"/>
      <c r="C5" s="154"/>
      <c r="D5" s="154"/>
      <c r="E5" s="154"/>
      <c r="F5" s="154"/>
      <c r="G5" s="154"/>
      <c r="H5" s="154"/>
      <c r="I5" s="154"/>
      <c r="J5" s="154"/>
      <c r="K5" s="154"/>
      <c r="L5" s="59"/>
    </row>
    <row r="6" spans="1:19" s="58" customFormat="1" x14ac:dyDescent="0.2">
      <c r="A6" s="60"/>
      <c r="B6" s="61"/>
      <c r="C6" s="61"/>
      <c r="D6" s="61"/>
      <c r="E6" s="61"/>
      <c r="F6" s="61"/>
      <c r="G6" s="61"/>
      <c r="H6" s="61"/>
      <c r="I6" s="61"/>
      <c r="J6" s="61"/>
      <c r="K6" s="61"/>
      <c r="L6" s="59"/>
    </row>
    <row r="7" spans="1:19" s="58" customFormat="1" x14ac:dyDescent="0.25">
      <c r="A7" s="155" t="s">
        <v>84</v>
      </c>
      <c r="B7" s="156"/>
      <c r="C7" s="156"/>
      <c r="D7" s="156"/>
      <c r="E7" s="156"/>
      <c r="F7" s="156"/>
      <c r="G7" s="156"/>
      <c r="H7" s="156"/>
      <c r="I7" s="156"/>
      <c r="J7" s="156"/>
      <c r="K7" s="156"/>
      <c r="L7" s="59"/>
    </row>
    <row r="8" spans="1:19" x14ac:dyDescent="0.25">
      <c r="A8" s="155" t="s">
        <v>150</v>
      </c>
      <c r="B8" s="156"/>
      <c r="C8" s="156"/>
      <c r="D8" s="156"/>
      <c r="E8" s="156"/>
      <c r="F8" s="156"/>
      <c r="G8" s="156"/>
      <c r="H8" s="156"/>
      <c r="I8" s="156"/>
      <c r="J8" s="156"/>
      <c r="K8" s="156"/>
      <c r="L8" s="62"/>
    </row>
    <row r="9" spans="1:19" x14ac:dyDescent="0.25">
      <c r="A9" s="153" t="str">
        <f>+'1'!$A$9:$H$9</f>
        <v>2013 (I trimestre) - 2023 (II trimestre)</v>
      </c>
      <c r="B9" s="154"/>
      <c r="C9" s="154"/>
      <c r="D9" s="154"/>
      <c r="E9" s="154"/>
      <c r="F9" s="154"/>
      <c r="G9" s="154"/>
      <c r="H9" s="154"/>
      <c r="I9" s="154"/>
      <c r="J9" s="154"/>
      <c r="K9" s="154"/>
      <c r="L9" s="62"/>
    </row>
    <row r="10" spans="1:19" x14ac:dyDescent="0.25">
      <c r="A10" s="64"/>
      <c r="B10" s="65"/>
      <c r="C10" s="65"/>
      <c r="D10" s="65"/>
      <c r="E10" s="65"/>
      <c r="F10" s="65"/>
      <c r="G10" s="65"/>
      <c r="H10" s="65"/>
      <c r="I10" s="65"/>
      <c r="J10" s="182"/>
      <c r="K10" s="182"/>
      <c r="L10" s="93"/>
    </row>
    <row r="11" spans="1:19" ht="15" customHeight="1" x14ac:dyDescent="0.25">
      <c r="A11" s="177" t="s">
        <v>2</v>
      </c>
      <c r="B11" s="177" t="s">
        <v>3</v>
      </c>
      <c r="C11" s="171" t="s">
        <v>106</v>
      </c>
      <c r="D11" s="172"/>
      <c r="E11" s="173"/>
      <c r="F11" s="193" t="s">
        <v>96</v>
      </c>
      <c r="G11" s="188"/>
      <c r="H11" s="189"/>
      <c r="I11" s="194" t="s">
        <v>103</v>
      </c>
      <c r="J11" s="191"/>
      <c r="K11" s="192"/>
      <c r="L11" s="184" t="s">
        <v>97</v>
      </c>
    </row>
    <row r="12" spans="1:19" ht="15" customHeight="1" x14ac:dyDescent="0.25">
      <c r="A12" s="177"/>
      <c r="B12" s="177"/>
      <c r="C12" s="177" t="s">
        <v>93</v>
      </c>
      <c r="D12" s="172" t="s">
        <v>89</v>
      </c>
      <c r="E12" s="173"/>
      <c r="F12" s="186" t="s">
        <v>93</v>
      </c>
      <c r="G12" s="188" t="s">
        <v>89</v>
      </c>
      <c r="H12" s="189"/>
      <c r="I12" s="190" t="s">
        <v>93</v>
      </c>
      <c r="J12" s="191" t="s">
        <v>89</v>
      </c>
      <c r="K12" s="192"/>
      <c r="L12" s="185"/>
    </row>
    <row r="13" spans="1:19" x14ac:dyDescent="0.25">
      <c r="A13" s="178"/>
      <c r="B13" s="178"/>
      <c r="C13" s="178"/>
      <c r="D13" s="66" t="s">
        <v>29</v>
      </c>
      <c r="E13" s="67" t="s">
        <v>90</v>
      </c>
      <c r="F13" s="187"/>
      <c r="G13" s="96" t="s">
        <v>29</v>
      </c>
      <c r="H13" s="97" t="s">
        <v>90</v>
      </c>
      <c r="I13" s="184"/>
      <c r="J13" s="98" t="s">
        <v>29</v>
      </c>
      <c r="K13" s="99" t="s">
        <v>90</v>
      </c>
      <c r="L13" s="185"/>
    </row>
    <row r="14" spans="1:19" x14ac:dyDescent="0.25">
      <c r="A14" s="152">
        <v>2013</v>
      </c>
      <c r="B14" s="70" t="s">
        <v>4</v>
      </c>
      <c r="C14" s="71">
        <v>76932</v>
      </c>
      <c r="D14" s="72">
        <v>2.1402018056293031</v>
      </c>
      <c r="E14" s="72">
        <v>21.28263337116914</v>
      </c>
      <c r="F14" s="71">
        <v>148981</v>
      </c>
      <c r="G14" s="72">
        <v>1.5888060770127765</v>
      </c>
      <c r="H14" s="72">
        <v>-10.131682923445354</v>
      </c>
      <c r="I14" s="71">
        <v>155427</v>
      </c>
      <c r="J14" s="72">
        <v>-1.4825754598582677</v>
      </c>
      <c r="K14" s="72">
        <v>1.3861528225332904</v>
      </c>
      <c r="L14" s="88">
        <v>39.067761053128443</v>
      </c>
      <c r="N14" s="85"/>
      <c r="O14" s="110"/>
      <c r="P14"/>
      <c r="Q14" s="103"/>
      <c r="R14"/>
      <c r="S14" s="103"/>
    </row>
    <row r="15" spans="1:19" x14ac:dyDescent="0.25">
      <c r="A15" s="152"/>
      <c r="B15" s="70" t="s">
        <v>5</v>
      </c>
      <c r="C15" s="71">
        <v>68544</v>
      </c>
      <c r="D15" s="72">
        <v>-10.903135236312593</v>
      </c>
      <c r="E15" s="72">
        <v>15.41725601131543</v>
      </c>
      <c r="F15" s="71">
        <v>157081</v>
      </c>
      <c r="G15" s="72">
        <v>5.4369349111631777</v>
      </c>
      <c r="H15" s="72">
        <v>-6.9028258498885862</v>
      </c>
      <c r="I15" s="71">
        <v>158959</v>
      </c>
      <c r="J15" s="72">
        <v>2.2724494457204969</v>
      </c>
      <c r="K15" s="72">
        <v>0.59168227610994961</v>
      </c>
      <c r="L15" s="88">
        <v>40.844392902460839</v>
      </c>
      <c r="N15" s="85"/>
      <c r="O15" s="110"/>
      <c r="P15"/>
      <c r="Q15" s="103"/>
      <c r="R15"/>
      <c r="S15" s="103"/>
    </row>
    <row r="16" spans="1:19" x14ac:dyDescent="0.25">
      <c r="A16" s="152"/>
      <c r="B16" s="70" t="s">
        <v>6</v>
      </c>
      <c r="C16" s="71">
        <v>74680</v>
      </c>
      <c r="D16" s="72">
        <v>8.9519140989729067</v>
      </c>
      <c r="E16" s="72">
        <v>30.399860310808464</v>
      </c>
      <c r="F16" s="71">
        <v>151173</v>
      </c>
      <c r="G16" s="72">
        <v>-3.7611168760066391</v>
      </c>
      <c r="H16" s="72">
        <v>-12.518662546439359</v>
      </c>
      <c r="I16" s="71">
        <v>162249</v>
      </c>
      <c r="J16" s="72">
        <v>2.0697160903125962</v>
      </c>
      <c r="K16" s="72">
        <v>-0.19008600007381915</v>
      </c>
      <c r="L16" s="88">
        <v>38.95187347656028</v>
      </c>
      <c r="O16" s="110"/>
      <c r="P16"/>
      <c r="Q16" s="103"/>
      <c r="R16"/>
      <c r="S16" s="103"/>
    </row>
    <row r="17" spans="1:19" x14ac:dyDescent="0.25">
      <c r="A17" s="152"/>
      <c r="B17" s="70" t="s">
        <v>7</v>
      </c>
      <c r="C17" s="71">
        <v>72579</v>
      </c>
      <c r="D17" s="72">
        <v>-2.8133369041242702</v>
      </c>
      <c r="E17" s="72">
        <v>-3.6391396707381745</v>
      </c>
      <c r="F17" s="71">
        <v>152516</v>
      </c>
      <c r="G17" s="72">
        <v>0.88838615361208895</v>
      </c>
      <c r="H17" s="72">
        <v>3.9992908333390034</v>
      </c>
      <c r="I17" s="71">
        <v>166147</v>
      </c>
      <c r="J17" s="72">
        <v>2.4024801385524626</v>
      </c>
      <c r="K17" s="72">
        <v>5.3122979602702856</v>
      </c>
      <c r="L17" s="88">
        <v>38.982522326335108</v>
      </c>
      <c r="M17" s="91"/>
      <c r="O17" s="110"/>
      <c r="P17"/>
      <c r="Q17" s="103"/>
      <c r="R17"/>
      <c r="S17" s="103"/>
    </row>
    <row r="18" spans="1:19" x14ac:dyDescent="0.25">
      <c r="A18" s="152">
        <v>2014</v>
      </c>
      <c r="B18" s="70" t="s">
        <v>4</v>
      </c>
      <c r="C18" s="71">
        <v>75044</v>
      </c>
      <c r="D18" s="72">
        <v>3.3962992050041976</v>
      </c>
      <c r="E18" s="72">
        <v>-2.4541153226225703</v>
      </c>
      <c r="F18" s="71">
        <v>158648</v>
      </c>
      <c r="G18" s="72">
        <v>4.0205617771250246</v>
      </c>
      <c r="H18" s="72">
        <v>6.4887468871869487</v>
      </c>
      <c r="I18" s="71">
        <v>168577</v>
      </c>
      <c r="J18" s="72">
        <v>1.4625602628997285</v>
      </c>
      <c r="K18" s="72">
        <v>8.4605634799616496</v>
      </c>
      <c r="L18" s="88">
        <v>39.438286320845009</v>
      </c>
      <c r="M18" s="100"/>
      <c r="O18" s="110"/>
      <c r="P18"/>
      <c r="Q18" s="103"/>
      <c r="R18"/>
      <c r="S18" s="103"/>
    </row>
    <row r="19" spans="1:19" x14ac:dyDescent="0.25">
      <c r="A19" s="152"/>
      <c r="B19" s="70" t="s">
        <v>5</v>
      </c>
      <c r="C19" s="71">
        <v>74112</v>
      </c>
      <c r="D19" s="72">
        <v>-1.2419380630030332</v>
      </c>
      <c r="E19" s="72">
        <v>8.1232492997198875</v>
      </c>
      <c r="F19" s="71">
        <v>160536</v>
      </c>
      <c r="G19" s="72">
        <v>1.1900559729716207</v>
      </c>
      <c r="H19" s="72">
        <v>2.1995021676714686</v>
      </c>
      <c r="I19" s="71">
        <v>171234</v>
      </c>
      <c r="J19" s="72">
        <v>1.5761343481020589</v>
      </c>
      <c r="K19" s="72">
        <v>7.7221170238866534</v>
      </c>
      <c r="L19" s="88">
        <v>39.5523822194628</v>
      </c>
      <c r="O19" s="110"/>
      <c r="P19"/>
      <c r="Q19" s="103"/>
      <c r="R19"/>
      <c r="S19" s="103"/>
    </row>
    <row r="20" spans="1:19" x14ac:dyDescent="0.25">
      <c r="A20" s="152"/>
      <c r="B20" s="70" t="s">
        <v>6</v>
      </c>
      <c r="C20" s="71">
        <v>74213</v>
      </c>
      <c r="D20" s="72">
        <v>0.13628022452505206</v>
      </c>
      <c r="E20" s="72">
        <v>-0.62533476164971091</v>
      </c>
      <c r="F20" s="71">
        <v>163182</v>
      </c>
      <c r="G20" s="72">
        <v>1.6482284347436149</v>
      </c>
      <c r="H20" s="72">
        <v>7.94387886725805</v>
      </c>
      <c r="I20" s="71">
        <v>171478</v>
      </c>
      <c r="J20" s="72">
        <v>0.14249506523236732</v>
      </c>
      <c r="K20" s="72">
        <v>5.6881706512829027</v>
      </c>
      <c r="L20" s="88">
        <v>39.910192162358484</v>
      </c>
      <c r="M20" s="101"/>
      <c r="O20" s="110"/>
      <c r="P20"/>
      <c r="Q20" s="103"/>
      <c r="R20"/>
      <c r="S20" s="103"/>
    </row>
    <row r="21" spans="1:19" x14ac:dyDescent="0.25">
      <c r="A21" s="152"/>
      <c r="B21" s="70" t="s">
        <v>7</v>
      </c>
      <c r="C21" s="71">
        <v>72370</v>
      </c>
      <c r="D21" s="72">
        <v>-2.4833923975583758</v>
      </c>
      <c r="E21" s="72">
        <v>-0.28796208269609735</v>
      </c>
      <c r="F21" s="71">
        <v>165559</v>
      </c>
      <c r="G21" s="72">
        <v>1.4566557586008315</v>
      </c>
      <c r="H21" s="72">
        <v>8.5518896378084861</v>
      </c>
      <c r="I21" s="71">
        <v>174352</v>
      </c>
      <c r="J21" s="72">
        <v>1.6760167485041677</v>
      </c>
      <c r="K21" s="72">
        <v>4.9383979247293013</v>
      </c>
      <c r="L21" s="88">
        <v>40.156834780162079</v>
      </c>
      <c r="M21" s="102"/>
      <c r="O21" s="110"/>
      <c r="P21"/>
      <c r="Q21" s="103"/>
      <c r="R21"/>
      <c r="S21" s="103"/>
    </row>
    <row r="22" spans="1:19" x14ac:dyDescent="0.25">
      <c r="A22" s="152">
        <v>2015</v>
      </c>
      <c r="B22" s="70" t="s">
        <v>4</v>
      </c>
      <c r="C22" s="71">
        <v>67122</v>
      </c>
      <c r="D22" s="72">
        <f t="shared" ref="D22:D32" si="0">100*(C22/C21-1)</f>
        <v>-7.2516236009396167</v>
      </c>
      <c r="E22" s="72">
        <f t="shared" ref="E22:E32" si="1">100*(C22/C18-1)</f>
        <v>-10.556473535525823</v>
      </c>
      <c r="F22" s="71">
        <v>172411</v>
      </c>
      <c r="G22" s="72">
        <f t="shared" ref="G22:G31" si="2">100*(F22/F21-1)</f>
        <v>4.1387058390060405</v>
      </c>
      <c r="H22" s="72">
        <f t="shared" ref="H22:H32" si="3">100*(F22/F18-1)</f>
        <v>8.6751802733094685</v>
      </c>
      <c r="I22" s="71">
        <v>174595</v>
      </c>
      <c r="J22" s="72">
        <v>0.23573001743599775</v>
      </c>
      <c r="K22" s="72">
        <v>3.6695397355511119</v>
      </c>
      <c r="L22" s="88">
        <v>41.61686474796528</v>
      </c>
      <c r="M22" s="102"/>
      <c r="O22" s="110"/>
      <c r="P22"/>
      <c r="Q22" s="103"/>
      <c r="R22"/>
      <c r="S22" s="103"/>
    </row>
    <row r="23" spans="1:19" x14ac:dyDescent="0.25">
      <c r="A23" s="152"/>
      <c r="B23" s="70" t="s">
        <v>5</v>
      </c>
      <c r="C23" s="71">
        <v>66222</v>
      </c>
      <c r="D23" s="72">
        <f t="shared" si="0"/>
        <v>-1.3408420488066453</v>
      </c>
      <c r="E23" s="72">
        <f t="shared" si="1"/>
        <v>-10.646049222797927</v>
      </c>
      <c r="F23" s="71">
        <v>172964</v>
      </c>
      <c r="G23" s="72">
        <f t="shared" si="2"/>
        <v>0.32074519607216967</v>
      </c>
      <c r="H23" s="72">
        <f t="shared" si="3"/>
        <v>7.741565754721691</v>
      </c>
      <c r="I23" s="71">
        <v>174306</v>
      </c>
      <c r="J23" s="72">
        <v>-0.26149699879265142</v>
      </c>
      <c r="K23" s="72">
        <v>1.7940362311223339</v>
      </c>
      <c r="L23" s="88">
        <v>41.830071682160721</v>
      </c>
      <c r="O23" s="110"/>
      <c r="P23"/>
      <c r="Q23" s="103"/>
      <c r="R23"/>
      <c r="S23" s="103"/>
    </row>
    <row r="24" spans="1:19" x14ac:dyDescent="0.25">
      <c r="A24" s="152"/>
      <c r="B24" s="70" t="s">
        <v>6</v>
      </c>
      <c r="C24" s="71">
        <v>65659</v>
      </c>
      <c r="D24" s="72">
        <f t="shared" si="0"/>
        <v>-0.85017063815649996</v>
      </c>
      <c r="E24" s="72">
        <f t="shared" si="1"/>
        <v>-11.526282457251424</v>
      </c>
      <c r="F24" s="71">
        <v>172799</v>
      </c>
      <c r="G24" s="72">
        <f t="shared" si="2"/>
        <v>-9.5395573645384868E-2</v>
      </c>
      <c r="H24" s="72">
        <f t="shared" si="3"/>
        <v>5.8934196173597631</v>
      </c>
      <c r="I24" s="71">
        <v>176056</v>
      </c>
      <c r="J24" s="72">
        <v>1.0039815037921755</v>
      </c>
      <c r="K24" s="72">
        <v>2.6697302277843136</v>
      </c>
      <c r="L24" s="88">
        <v>41.687132400835672</v>
      </c>
      <c r="O24" s="110"/>
      <c r="P24"/>
      <c r="Q24" s="103"/>
      <c r="R24"/>
      <c r="S24" s="103"/>
    </row>
    <row r="25" spans="1:19" x14ac:dyDescent="0.25">
      <c r="A25" s="152"/>
      <c r="B25" s="70" t="s">
        <v>7</v>
      </c>
      <c r="C25" s="71">
        <v>61319</v>
      </c>
      <c r="D25" s="72">
        <f t="shared" si="0"/>
        <v>-6.6099087710747906</v>
      </c>
      <c r="E25" s="72">
        <f t="shared" si="1"/>
        <v>-15.270139560591399</v>
      </c>
      <c r="F25" s="71">
        <v>177521</v>
      </c>
      <c r="G25" s="72">
        <f t="shared" si="2"/>
        <v>2.7326547028628578</v>
      </c>
      <c r="H25" s="72">
        <f t="shared" si="3"/>
        <v>7.2252188041725285</v>
      </c>
      <c r="I25" s="71">
        <v>178138</v>
      </c>
      <c r="J25" s="72">
        <v>1.1825782705502803</v>
      </c>
      <c r="K25" s="72">
        <v>2.171469211709649</v>
      </c>
      <c r="L25" s="88">
        <v>43.239892746456803</v>
      </c>
      <c r="O25" s="110"/>
      <c r="P25"/>
      <c r="Q25" s="103"/>
      <c r="R25"/>
      <c r="S25" s="103"/>
    </row>
    <row r="26" spans="1:19" x14ac:dyDescent="0.25">
      <c r="A26" s="152">
        <v>2016</v>
      </c>
      <c r="B26" s="70" t="s">
        <v>4</v>
      </c>
      <c r="C26" s="71">
        <v>58413</v>
      </c>
      <c r="D26" s="72">
        <f t="shared" si="0"/>
        <v>-4.7391509972439234</v>
      </c>
      <c r="E26" s="72">
        <f t="shared" si="1"/>
        <v>-12.974881558952356</v>
      </c>
      <c r="F26" s="71">
        <v>185177</v>
      </c>
      <c r="G26" s="72">
        <f t="shared" si="2"/>
        <v>4.3127291982357097</v>
      </c>
      <c r="H26" s="72">
        <f t="shared" si="3"/>
        <v>7.4043999512792169</v>
      </c>
      <c r="I26" s="71">
        <v>203333</v>
      </c>
      <c r="J26" s="72">
        <v>0.47378998304685638</v>
      </c>
      <c r="K26" s="72">
        <v>2.4141265599698016</v>
      </c>
      <c r="L26" s="88">
        <v>43.851656810092017</v>
      </c>
      <c r="O26" s="110"/>
      <c r="P26"/>
      <c r="Q26" s="103"/>
      <c r="R26"/>
      <c r="S26" s="103"/>
    </row>
    <row r="27" spans="1:19" x14ac:dyDescent="0.25">
      <c r="A27" s="152"/>
      <c r="B27" s="70" t="s">
        <v>5</v>
      </c>
      <c r="C27" s="71">
        <v>57784</v>
      </c>
      <c r="D27" s="72">
        <f t="shared" si="0"/>
        <v>-1.0768150925307696</v>
      </c>
      <c r="E27" s="72">
        <f t="shared" si="1"/>
        <v>-12.741989067077409</v>
      </c>
      <c r="F27" s="71">
        <v>186696</v>
      </c>
      <c r="G27" s="72">
        <f t="shared" si="2"/>
        <v>0.82029625709456599</v>
      </c>
      <c r="H27" s="72">
        <f t="shared" si="3"/>
        <v>7.9392243472630186</v>
      </c>
      <c r="I27" s="71">
        <v>206223</v>
      </c>
      <c r="J27" s="72">
        <v>1.4839481065135089</v>
      </c>
      <c r="K27" s="72">
        <v>4.2063956490310233</v>
      </c>
      <c r="L27" s="88">
        <v>43.851656810092017</v>
      </c>
      <c r="O27" s="110"/>
      <c r="P27"/>
      <c r="Q27" s="103"/>
      <c r="R27"/>
      <c r="S27" s="103"/>
    </row>
    <row r="28" spans="1:19" x14ac:dyDescent="0.25">
      <c r="A28" s="152"/>
      <c r="B28" s="70" t="s">
        <v>6</v>
      </c>
      <c r="C28" s="71">
        <v>56551</v>
      </c>
      <c r="D28" s="72">
        <f t="shared" si="0"/>
        <v>-2.1338086667589629</v>
      </c>
      <c r="E28" s="72">
        <f t="shared" si="1"/>
        <v>-13.871670296532079</v>
      </c>
      <c r="F28" s="71">
        <v>188025</v>
      </c>
      <c r="G28" s="72">
        <f t="shared" si="2"/>
        <v>0.7118524231906509</v>
      </c>
      <c r="H28" s="72">
        <f t="shared" si="3"/>
        <v>8.8113935844536186</v>
      </c>
      <c r="I28" s="71">
        <v>207670</v>
      </c>
      <c r="J28" s="72">
        <v>1.0686089915105725</v>
      </c>
      <c r="K28" s="72">
        <v>4.2730722042986287</v>
      </c>
      <c r="L28" s="88">
        <v>43.851656810092017</v>
      </c>
      <c r="M28" s="101"/>
      <c r="O28" s="110"/>
      <c r="P28"/>
      <c r="Q28" s="103"/>
      <c r="R28"/>
      <c r="S28" s="103"/>
    </row>
    <row r="29" spans="1:19" x14ac:dyDescent="0.25">
      <c r="A29" s="152"/>
      <c r="B29" s="70" t="s">
        <v>7</v>
      </c>
      <c r="C29" s="71">
        <v>56194</v>
      </c>
      <c r="D29" s="72">
        <f t="shared" si="0"/>
        <v>-0.6312885713780525</v>
      </c>
      <c r="E29" s="72">
        <f t="shared" si="1"/>
        <v>-8.3579314731159986</v>
      </c>
      <c r="F29" s="71">
        <v>189722</v>
      </c>
      <c r="G29" s="72">
        <f t="shared" si="2"/>
        <v>0.90253955591010904</v>
      </c>
      <c r="H29" s="72">
        <f t="shared" si="3"/>
        <v>6.8729896744610386</v>
      </c>
      <c r="I29" s="71">
        <v>211389</v>
      </c>
      <c r="J29" s="72">
        <v>3.3794715081790372</v>
      </c>
      <c r="K29" s="72">
        <v>6.5370667684603916</v>
      </c>
      <c r="L29" s="88">
        <v>43.851656810092017</v>
      </c>
      <c r="M29" s="101"/>
      <c r="O29" s="110"/>
      <c r="P29"/>
      <c r="Q29" s="103"/>
      <c r="R29"/>
      <c r="S29" s="103"/>
    </row>
    <row r="30" spans="1:19" x14ac:dyDescent="0.25">
      <c r="A30" s="168">
        <v>2017</v>
      </c>
      <c r="B30" s="70" t="s">
        <v>4</v>
      </c>
      <c r="C30" s="71">
        <v>52185</v>
      </c>
      <c r="D30" s="72">
        <f t="shared" si="0"/>
        <v>-7.1342136171121506</v>
      </c>
      <c r="E30" s="72">
        <f t="shared" si="1"/>
        <v>-10.662010168969239</v>
      </c>
      <c r="F30" s="71">
        <v>190146</v>
      </c>
      <c r="G30" s="72">
        <f t="shared" si="2"/>
        <v>0.22348488841568148</v>
      </c>
      <c r="H30" s="72">
        <f t="shared" si="3"/>
        <v>2.6833786053343633</v>
      </c>
      <c r="I30" s="71">
        <v>215713</v>
      </c>
      <c r="J30" s="72">
        <v>0</v>
      </c>
      <c r="K30" s="72">
        <v>0</v>
      </c>
      <c r="L30" s="88">
        <v>43.851656810092017</v>
      </c>
      <c r="M30" s="101"/>
      <c r="O30" s="110"/>
      <c r="P30"/>
      <c r="Q30" s="103"/>
      <c r="R30"/>
      <c r="S30" s="103"/>
    </row>
    <row r="31" spans="1:19" x14ac:dyDescent="0.25">
      <c r="A31" s="169"/>
      <c r="B31" s="70" t="s">
        <v>5</v>
      </c>
      <c r="C31" s="71">
        <v>52343</v>
      </c>
      <c r="D31" s="72">
        <f t="shared" si="0"/>
        <v>0.30276899492192033</v>
      </c>
      <c r="E31" s="72">
        <f t="shared" si="1"/>
        <v>-9.4161013429323042</v>
      </c>
      <c r="F31" s="71">
        <v>191614</v>
      </c>
      <c r="G31" s="72">
        <f t="shared" si="2"/>
        <v>0.77203832844234821</v>
      </c>
      <c r="H31" s="72">
        <f t="shared" si="3"/>
        <v>2.6342289068860714</v>
      </c>
      <c r="I31" s="71">
        <v>214851</v>
      </c>
      <c r="J31" s="72">
        <v>-0.95787055575459967</v>
      </c>
      <c r="K31" s="72">
        <v>-0.95787055575459967</v>
      </c>
      <c r="L31" s="88">
        <v>44.202262123831296</v>
      </c>
      <c r="M31" s="101"/>
      <c r="O31" s="110"/>
      <c r="P31"/>
      <c r="Q31" s="103"/>
      <c r="R31"/>
      <c r="S31" s="103"/>
    </row>
    <row r="32" spans="1:19" x14ac:dyDescent="0.25">
      <c r="A32" s="169"/>
      <c r="B32" s="70" t="s">
        <v>6</v>
      </c>
      <c r="C32" s="71">
        <v>42743</v>
      </c>
      <c r="D32" s="72">
        <f t="shared" si="0"/>
        <v>-18.340561297594714</v>
      </c>
      <c r="E32" s="72">
        <f t="shared" si="1"/>
        <v>-24.41689802125515</v>
      </c>
      <c r="F32" s="71">
        <v>192604</v>
      </c>
      <c r="G32" s="72">
        <f>100*(F32/F31-1)</f>
        <v>0.51666370933229899</v>
      </c>
      <c r="H32" s="72">
        <f t="shared" si="3"/>
        <v>2.4353144528653115</v>
      </c>
      <c r="I32" s="71">
        <v>217458</v>
      </c>
      <c r="J32" s="72">
        <f>100*(I32/I31-1)</f>
        <v>1.2133990532974037</v>
      </c>
      <c r="K32" s="72">
        <f>100*(I32/I28-1)</f>
        <v>4.7132469783791597</v>
      </c>
      <c r="L32" s="88">
        <f>100*SUM(F32,C32)/SUM(C32,F32,I32)</f>
        <v>51.975353629045614</v>
      </c>
      <c r="M32" s="101"/>
      <c r="O32" s="110"/>
      <c r="P32"/>
      <c r="Q32" s="103"/>
      <c r="R32"/>
      <c r="S32" s="103"/>
    </row>
    <row r="33" spans="1:19" x14ac:dyDescent="0.25">
      <c r="A33" s="170"/>
      <c r="B33" s="70" t="s">
        <v>7</v>
      </c>
      <c r="C33" s="71">
        <v>43434</v>
      </c>
      <c r="D33" s="72">
        <f>100*(C33/C32-1)</f>
        <v>1.6166389818215832</v>
      </c>
      <c r="E33" s="72">
        <f>100*(C33/C29-1)</f>
        <v>-22.707050574794462</v>
      </c>
      <c r="F33" s="71">
        <v>175247</v>
      </c>
      <c r="G33" s="72">
        <f>100*(F33/F32-1)</f>
        <v>-9.0117546883761506</v>
      </c>
      <c r="H33" s="72">
        <f>100*(F33/F29-1)</f>
        <v>-7.6295843391910312</v>
      </c>
      <c r="I33" s="71">
        <v>220689</v>
      </c>
      <c r="J33" s="72">
        <f>100*(I33/I32-1)</f>
        <v>1.4858041552851642</v>
      </c>
      <c r="K33" s="72">
        <f>100*(I33/I29-1)</f>
        <v>4.3994720633524054</v>
      </c>
      <c r="L33" s="88">
        <f>100*SUM(F33,C33)/SUM(C33,F33,I33)</f>
        <v>49.771490998475088</v>
      </c>
      <c r="O33" s="110"/>
      <c r="P33"/>
      <c r="Q33" s="103"/>
      <c r="R33"/>
      <c r="S33" s="103"/>
    </row>
    <row r="34" spans="1:19" x14ac:dyDescent="0.25">
      <c r="A34" s="168">
        <v>2018</v>
      </c>
      <c r="B34" s="89" t="s">
        <v>4</v>
      </c>
      <c r="C34" s="71">
        <v>41337</v>
      </c>
      <c r="D34" s="72">
        <f t="shared" ref="D34" si="4">100*(C34/C33-1)</f>
        <v>-4.8280149191877282</v>
      </c>
      <c r="E34" s="72">
        <f t="shared" ref="E34" si="5">100*(C34/C30-1)</f>
        <v>-20.787582638689283</v>
      </c>
      <c r="F34" s="71">
        <v>197324</v>
      </c>
      <c r="G34" s="72">
        <f t="shared" ref="G34" si="6">100*(F34/F33-1)</f>
        <v>12.597647891262053</v>
      </c>
      <c r="H34" s="72">
        <f t="shared" ref="H34" si="7">100*(F34/F30-1)</f>
        <v>3.7749939520158149</v>
      </c>
      <c r="I34" s="71">
        <v>219100</v>
      </c>
      <c r="J34" s="72">
        <f t="shared" ref="J34" si="8">100*(I34/I33-1)</f>
        <v>-0.72001776255272709</v>
      </c>
      <c r="K34" s="72">
        <f t="shared" ref="K34" si="9">100*(I34/I30-1)</f>
        <v>1.570141808792247</v>
      </c>
      <c r="L34" s="88">
        <f t="shared" ref="L34:L35" si="10">100*SUM(F34,C34)/SUM(C34,F34,I34)</f>
        <v>52.136595297546101</v>
      </c>
      <c r="M34" s="103"/>
      <c r="O34" s="110"/>
      <c r="P34"/>
      <c r="Q34" s="103"/>
      <c r="R34"/>
      <c r="S34" s="103"/>
    </row>
    <row r="35" spans="1:19" x14ac:dyDescent="0.25">
      <c r="A35" s="169"/>
      <c r="B35" s="89" t="s">
        <v>5</v>
      </c>
      <c r="C35" s="71">
        <v>40410</v>
      </c>
      <c r="D35" s="72">
        <f t="shared" ref="D35" si="11">100*(C35/C34-1)</f>
        <v>-2.2425430002177227</v>
      </c>
      <c r="E35" s="72">
        <f t="shared" ref="E35" si="12">100*(C35/C31-1)</f>
        <v>-22.797699787937265</v>
      </c>
      <c r="F35" s="71">
        <v>195161</v>
      </c>
      <c r="G35" s="72">
        <f t="shared" ref="G35" si="13">100*(F35/F34-1)</f>
        <v>-1.0961667105876649</v>
      </c>
      <c r="H35" s="72">
        <f t="shared" ref="H35" si="14">100*(F35/F31-1)</f>
        <v>1.8511173505067369</v>
      </c>
      <c r="I35" s="71">
        <v>222847</v>
      </c>
      <c r="J35" s="72">
        <f t="shared" ref="J35" si="15">100*(I35/I34-1)</f>
        <v>1.7101780009128209</v>
      </c>
      <c r="K35" s="72">
        <f t="shared" ref="K35" si="16">100*(I35/I31-1)</f>
        <v>3.7216489567188482</v>
      </c>
      <c r="L35" s="88">
        <f t="shared" si="10"/>
        <v>51.387816359741549</v>
      </c>
      <c r="M35" s="103"/>
      <c r="O35" s="110"/>
      <c r="P35"/>
      <c r="Q35" s="103"/>
      <c r="R35"/>
      <c r="S35" s="103"/>
    </row>
    <row r="36" spans="1:19" x14ac:dyDescent="0.25">
      <c r="A36" s="169"/>
      <c r="B36" s="89" t="s">
        <v>6</v>
      </c>
      <c r="C36" s="71">
        <v>39641</v>
      </c>
      <c r="D36" s="72">
        <f t="shared" ref="D36" si="17">100*(C36/C35-1)</f>
        <v>-1.9029943083395229</v>
      </c>
      <c r="E36" s="72">
        <f t="shared" ref="E36" si="18">100*(C36/C32-1)</f>
        <v>-7.2573286853987788</v>
      </c>
      <c r="F36" s="71">
        <v>197214</v>
      </c>
      <c r="G36" s="72">
        <f t="shared" ref="G36" si="19">100*(F36/F35-1)</f>
        <v>1.0519519781103881</v>
      </c>
      <c r="H36" s="72">
        <f t="shared" ref="H36" si="20">100*(F36/F32-1)</f>
        <v>2.3935120765923967</v>
      </c>
      <c r="I36" s="71">
        <v>223397</v>
      </c>
      <c r="J36" s="72">
        <f t="shared" ref="J36" si="21">100*(I36/I35-1)</f>
        <v>0.24680610463680974</v>
      </c>
      <c r="K36" s="72">
        <f t="shared" ref="K36" si="22">100*(I36/I32-1)</f>
        <v>2.73110209787637</v>
      </c>
      <c r="L36" s="88">
        <f t="shared" ref="L36:L37" si="23">100*SUM(F36,C36)/SUM(C36,F36,I36)</f>
        <v>51.46202515143878</v>
      </c>
      <c r="M36" s="103"/>
      <c r="O36" s="110"/>
      <c r="P36"/>
      <c r="Q36" s="103"/>
      <c r="R36"/>
      <c r="S36" s="103"/>
    </row>
    <row r="37" spans="1:19" x14ac:dyDescent="0.25">
      <c r="A37" s="170"/>
      <c r="B37" s="89" t="s">
        <v>7</v>
      </c>
      <c r="C37" s="71">
        <v>38899</v>
      </c>
      <c r="D37" s="72">
        <f t="shared" ref="D37:D38" si="24">100*(C37/C36-1)</f>
        <v>-1.8717993996115179</v>
      </c>
      <c r="E37" s="72">
        <f t="shared" ref="E37:E38" si="25">100*(C37/C33-1)</f>
        <v>-10.441129069392641</v>
      </c>
      <c r="F37" s="71">
        <v>194653</v>
      </c>
      <c r="G37" s="72">
        <f t="shared" ref="G37:G38" si="26">100*(F37/F36-1)</f>
        <v>-1.2985893496404888</v>
      </c>
      <c r="H37" s="72">
        <f t="shared" ref="H37:H38" si="27">100*(F37/F33-1)</f>
        <v>11.073513383966628</v>
      </c>
      <c r="I37" s="71">
        <v>229324</v>
      </c>
      <c r="J37" s="72">
        <f t="shared" ref="J37:J38" si="28">100*(I37/I36-1)</f>
        <v>2.6531242586068648</v>
      </c>
      <c r="K37" s="72">
        <f t="shared" ref="K37:K38" si="29">100*(I37/I33-1)</f>
        <v>3.91274599096465</v>
      </c>
      <c r="L37" s="88">
        <f t="shared" si="23"/>
        <v>50.456709788366645</v>
      </c>
      <c r="M37" s="103"/>
      <c r="O37" s="110"/>
      <c r="P37"/>
      <c r="Q37" s="103"/>
      <c r="R37"/>
      <c r="S37" s="103"/>
    </row>
    <row r="38" spans="1:19" x14ac:dyDescent="0.25">
      <c r="A38" s="168">
        <v>2019</v>
      </c>
      <c r="B38" s="89" t="s">
        <v>4</v>
      </c>
      <c r="C38" s="71">
        <v>33708</v>
      </c>
      <c r="D38" s="72">
        <f t="shared" si="24"/>
        <v>-13.344816062109565</v>
      </c>
      <c r="E38" s="72">
        <f t="shared" si="25"/>
        <v>-18.455620872341971</v>
      </c>
      <c r="F38" s="71">
        <v>195125</v>
      </c>
      <c r="G38" s="72">
        <f t="shared" si="26"/>
        <v>0.24248277704428389</v>
      </c>
      <c r="H38" s="72">
        <f t="shared" si="27"/>
        <v>-1.1144108167278177</v>
      </c>
      <c r="I38" s="71">
        <v>232994</v>
      </c>
      <c r="J38" s="72">
        <f t="shared" si="28"/>
        <v>1.600355828434874</v>
      </c>
      <c r="K38" s="72">
        <f t="shared" si="29"/>
        <v>6.3413966225467799</v>
      </c>
      <c r="L38" s="88">
        <f>100*SUM(F38,C38)/SUM(C38,F38,I38)</f>
        <v>49.54950663343633</v>
      </c>
      <c r="M38" s="103"/>
      <c r="O38" s="110"/>
      <c r="P38"/>
      <c r="Q38" s="103"/>
      <c r="R38"/>
      <c r="S38" s="103"/>
    </row>
    <row r="39" spans="1:19" x14ac:dyDescent="0.25">
      <c r="A39" s="169"/>
      <c r="B39" s="89" t="s">
        <v>5</v>
      </c>
      <c r="C39" s="71">
        <v>40304</v>
      </c>
      <c r="D39" s="72">
        <f t="shared" ref="D39:D40" si="30">100*(C39/C38-1)</f>
        <v>19.5680550611131</v>
      </c>
      <c r="E39" s="72">
        <f t="shared" ref="E39:E40" si="31">100*(C39/C35-1)</f>
        <v>-0.26231130908190847</v>
      </c>
      <c r="F39" s="71">
        <v>186847</v>
      </c>
      <c r="G39" s="72">
        <f t="shared" ref="G39" si="32">100*(F39/F38-1)</f>
        <v>-4.242408712363865</v>
      </c>
      <c r="H39" s="72">
        <f t="shared" ref="H39" si="33">100*(F39/F35-1)</f>
        <v>-4.2600724530003404</v>
      </c>
      <c r="I39" s="71">
        <v>235375</v>
      </c>
      <c r="J39" s="72">
        <f t="shared" ref="J39:J40" si="34">100*(I39/I38-1)</f>
        <v>1.021914727417883</v>
      </c>
      <c r="K39" s="72">
        <f t="shared" ref="K39:K40" si="35">100*(I39/I35-1)</f>
        <v>5.6217943252545366</v>
      </c>
      <c r="L39" s="88">
        <f t="shared" ref="L39:L40" si="36">100*SUM(F39,C39)/SUM(C39,F39,I39)</f>
        <v>49.110968896883634</v>
      </c>
      <c r="M39" s="103"/>
      <c r="O39" s="110"/>
      <c r="P39"/>
      <c r="Q39" s="103"/>
      <c r="R39"/>
      <c r="S39" s="103"/>
    </row>
    <row r="40" spans="1:19" x14ac:dyDescent="0.25">
      <c r="A40" s="169"/>
      <c r="B40" s="89" t="s">
        <v>6</v>
      </c>
      <c r="C40" s="71">
        <v>37250</v>
      </c>
      <c r="D40" s="72">
        <f t="shared" si="30"/>
        <v>-7.5774116712981288</v>
      </c>
      <c r="E40" s="72">
        <f t="shared" si="31"/>
        <v>-6.0316339143815734</v>
      </c>
      <c r="F40" s="71">
        <v>186582</v>
      </c>
      <c r="G40" s="72">
        <f t="shared" ref="G40:G46" si="37">100*(F40/F39-1)</f>
        <v>-0.1418272704405199</v>
      </c>
      <c r="H40" s="72">
        <f t="shared" ref="H40:H45" si="38">100*(F40/F36-1)</f>
        <v>-5.3910979950713482</v>
      </c>
      <c r="I40" s="71">
        <v>240350</v>
      </c>
      <c r="J40" s="72">
        <f t="shared" si="34"/>
        <v>2.1136484333510452</v>
      </c>
      <c r="K40" s="72">
        <f t="shared" si="35"/>
        <v>7.5887321673970609</v>
      </c>
      <c r="L40" s="88">
        <f t="shared" si="36"/>
        <v>48.220741002451625</v>
      </c>
      <c r="M40" s="103"/>
      <c r="O40" s="110"/>
      <c r="P40"/>
      <c r="Q40" s="103"/>
      <c r="R40"/>
      <c r="S40" s="103"/>
    </row>
    <row r="41" spans="1:19" x14ac:dyDescent="0.25">
      <c r="A41" s="170"/>
      <c r="B41" s="89" t="s">
        <v>7</v>
      </c>
      <c r="C41" s="71">
        <v>34037</v>
      </c>
      <c r="D41" s="72">
        <f t="shared" ref="D41" si="39">100*(C41/C40-1)</f>
        <v>-8.6255033557046996</v>
      </c>
      <c r="E41" s="72">
        <f t="shared" ref="E41" si="40">100*(C41/C37-1)</f>
        <v>-12.499035964934835</v>
      </c>
      <c r="F41" s="71">
        <v>188995</v>
      </c>
      <c r="G41" s="72">
        <f t="shared" si="37"/>
        <v>1.2932651595545019</v>
      </c>
      <c r="H41" s="72">
        <f t="shared" si="38"/>
        <v>-2.906710916348576</v>
      </c>
      <c r="I41" s="71">
        <v>238169</v>
      </c>
      <c r="J41" s="72">
        <f t="shared" ref="J41" si="41">100*(I41/I40-1)</f>
        <v>-0.90742666944040318</v>
      </c>
      <c r="K41" s="72">
        <f t="shared" ref="K41" si="42">100*(I41/I37-1)</f>
        <v>3.8569883658055915</v>
      </c>
      <c r="L41" s="88">
        <f t="shared" ref="L41" si="43">100*SUM(F41,C41)/SUM(C41,F41,I41)</f>
        <v>48.358958458459547</v>
      </c>
      <c r="M41" s="103"/>
      <c r="O41" s="110"/>
      <c r="P41" s="112"/>
      <c r="Q41" s="103"/>
      <c r="R41"/>
      <c r="S41" s="103"/>
    </row>
    <row r="42" spans="1:19" x14ac:dyDescent="0.25">
      <c r="A42" s="167">
        <v>2020</v>
      </c>
      <c r="B42" s="89" t="s">
        <v>4</v>
      </c>
      <c r="C42" s="71">
        <v>27774</v>
      </c>
      <c r="D42" s="72">
        <f t="shared" ref="D42" si="44">100*(C42/C41-1)</f>
        <v>-18.400564092017511</v>
      </c>
      <c r="E42" s="72">
        <f t="shared" ref="E42" si="45">100*(C42/C38-1)</f>
        <v>-17.604129583481665</v>
      </c>
      <c r="F42" s="71">
        <v>182504</v>
      </c>
      <c r="G42" s="72">
        <f t="shared" si="37"/>
        <v>-3.4344823937141222</v>
      </c>
      <c r="H42" s="72">
        <f t="shared" si="38"/>
        <v>-6.4681614349775813</v>
      </c>
      <c r="I42" s="71">
        <v>243055</v>
      </c>
      <c r="J42" s="72">
        <f t="shared" ref="J42" si="46">100*(I42/I41-1)</f>
        <v>2.0514844501173579</v>
      </c>
      <c r="K42" s="72">
        <f t="shared" ref="K42" si="47">100*(I42/I38-1)</f>
        <v>4.3181369477325537</v>
      </c>
      <c r="L42" s="88">
        <f t="shared" ref="L42" si="48">100*SUM(F42,C42)/SUM(C42,F42,I42)</f>
        <v>46.384887047711068</v>
      </c>
      <c r="M42" s="103"/>
      <c r="O42" s="106"/>
      <c r="P42" s="112"/>
      <c r="Q42" s="103"/>
      <c r="R42"/>
      <c r="S42" s="103"/>
    </row>
    <row r="43" spans="1:19" x14ac:dyDescent="0.25">
      <c r="A43" s="167"/>
      <c r="B43" s="89" t="s">
        <v>5</v>
      </c>
      <c r="C43" s="71">
        <v>29561</v>
      </c>
      <c r="D43" s="72">
        <f t="shared" ref="D43" si="49">100*(C43/C42-1)</f>
        <v>6.434075034204656</v>
      </c>
      <c r="E43" s="72">
        <f t="shared" ref="E43" si="50">100*(C43/C39-1)</f>
        <v>-26.654922588328699</v>
      </c>
      <c r="F43" s="71">
        <v>189661</v>
      </c>
      <c r="G43" s="72">
        <f t="shared" si="37"/>
        <v>3.9215578836628184</v>
      </c>
      <c r="H43" s="72">
        <f t="shared" si="38"/>
        <v>1.5060450529042368</v>
      </c>
      <c r="I43" s="71">
        <v>228616</v>
      </c>
      <c r="J43" s="72">
        <f t="shared" ref="J43" si="51">100*(I43/I42-1)</f>
        <v>-5.9406307214416536</v>
      </c>
      <c r="K43" s="72">
        <f t="shared" ref="K43" si="52">100*(I43/I39-1)</f>
        <v>-2.8715878916622417</v>
      </c>
      <c r="L43" s="88">
        <f t="shared" ref="L43:L48" si="53">100*SUM(F43,C43)/SUM(C43,F43,I43)</f>
        <v>48.951183240368167</v>
      </c>
      <c r="M43" s="103"/>
      <c r="O43" s="106"/>
      <c r="P43" s="112"/>
      <c r="Q43" s="103"/>
      <c r="R43"/>
      <c r="S43" s="103"/>
    </row>
    <row r="44" spans="1:19" x14ac:dyDescent="0.25">
      <c r="A44" s="167"/>
      <c r="B44" s="89" t="s">
        <v>6</v>
      </c>
      <c r="C44" s="71">
        <v>28405</v>
      </c>
      <c r="D44" s="72">
        <f t="shared" ref="D44" si="54">100*(C44/C43-1)</f>
        <v>-3.9105578295727472</v>
      </c>
      <c r="E44" s="72">
        <f t="shared" ref="E44" si="55">100*(C44/C40-1)</f>
        <v>-23.744966442953018</v>
      </c>
      <c r="F44" s="71">
        <v>189695</v>
      </c>
      <c r="G44" s="72">
        <f t="shared" si="37"/>
        <v>1.7926721888006369E-2</v>
      </c>
      <c r="H44" s="72">
        <f t="shared" si="38"/>
        <v>1.6684353260228768</v>
      </c>
      <c r="I44" s="71">
        <v>229821</v>
      </c>
      <c r="J44" s="72">
        <f t="shared" ref="J44" si="56">100*(I44/I43-1)</f>
        <v>0.52708471847988658</v>
      </c>
      <c r="K44" s="72">
        <f t="shared" ref="K44" si="57">100*(I44/I40-1)</f>
        <v>-4.3806948200540869</v>
      </c>
      <c r="L44" s="88">
        <f t="shared" si="53"/>
        <v>48.691621960122433</v>
      </c>
      <c r="M44" s="103"/>
      <c r="O44" s="106"/>
      <c r="P44" s="112"/>
      <c r="Q44" s="103"/>
      <c r="R44"/>
      <c r="S44" s="103"/>
    </row>
    <row r="45" spans="1:19" x14ac:dyDescent="0.25">
      <c r="A45" s="167"/>
      <c r="B45" s="89" t="s">
        <v>7</v>
      </c>
      <c r="C45" s="71">
        <v>27127</v>
      </c>
      <c r="D45" s="72">
        <f t="shared" ref="D45" si="58">100*(C45/C44-1)</f>
        <v>-4.499207885935574</v>
      </c>
      <c r="E45" s="72">
        <f t="shared" ref="E45" si="59">100*(C45/C41-1)</f>
        <v>-20.301436671857097</v>
      </c>
      <c r="F45" s="71">
        <v>193368</v>
      </c>
      <c r="G45" s="72">
        <f t="shared" si="37"/>
        <v>1.9362661113893287</v>
      </c>
      <c r="H45" s="72">
        <f t="shared" si="38"/>
        <v>2.3138178258684139</v>
      </c>
      <c r="I45" s="71">
        <v>223442</v>
      </c>
      <c r="J45" s="72">
        <f t="shared" ref="J45" si="60">100*(I45/I44-1)</f>
        <v>-2.7756384316489746</v>
      </c>
      <c r="K45" s="72">
        <f t="shared" ref="K45" si="61">100*(I45/I41-1)</f>
        <v>-6.1834243751285882</v>
      </c>
      <c r="L45" s="88">
        <f t="shared" si="53"/>
        <v>49.66808353437537</v>
      </c>
      <c r="M45" s="103"/>
      <c r="O45" s="106"/>
      <c r="P45" s="112"/>
      <c r="Q45" s="103"/>
      <c r="R45"/>
      <c r="S45" s="103"/>
    </row>
    <row r="46" spans="1:19" x14ac:dyDescent="0.25">
      <c r="A46" s="152">
        <v>2021</v>
      </c>
      <c r="B46" s="89" t="s">
        <v>4</v>
      </c>
      <c r="C46" s="71">
        <v>25860</v>
      </c>
      <c r="D46" s="72">
        <f t="shared" ref="D46" si="62">100*(C46/C45-1)</f>
        <v>-4.6706233641759187</v>
      </c>
      <c r="E46" s="72">
        <f t="shared" ref="E46" si="63">100*(C46/C42-1)</f>
        <v>-6.8913372218621705</v>
      </c>
      <c r="F46" s="71">
        <v>190252</v>
      </c>
      <c r="G46" s="72">
        <f t="shared" si="37"/>
        <v>-1.6114351909312763</v>
      </c>
      <c r="H46" s="72">
        <f t="shared" ref="H46" si="64">100*(F46/F42-1)</f>
        <v>4.2453864024898147</v>
      </c>
      <c r="I46" s="71">
        <v>234106</v>
      </c>
      <c r="J46" s="72">
        <f t="shared" ref="J46" si="65">100*(I46/I45-1)</f>
        <v>4.7726031811387237</v>
      </c>
      <c r="K46" s="72">
        <f t="shared" ref="K46" si="66">100*(I46/I42-1)</f>
        <v>-3.6818827014461708</v>
      </c>
      <c r="L46" s="88">
        <f t="shared" si="53"/>
        <v>48.001634763603413</v>
      </c>
      <c r="M46" s="103"/>
      <c r="O46" s="106"/>
      <c r="P46" s="112"/>
      <c r="Q46" s="103"/>
      <c r="R46"/>
      <c r="S46" s="103"/>
    </row>
    <row r="47" spans="1:19" x14ac:dyDescent="0.25">
      <c r="A47" s="152"/>
      <c r="B47" s="89" t="s">
        <v>5</v>
      </c>
      <c r="C47" s="71">
        <v>27811</v>
      </c>
      <c r="D47" s="72">
        <f t="shared" ref="D47" si="67">100*(C47/C46-1)</f>
        <v>7.5444702242846162</v>
      </c>
      <c r="E47" s="72">
        <f t="shared" ref="E47" si="68">100*(C47/C43-1)</f>
        <v>-5.9199621122424828</v>
      </c>
      <c r="F47" s="71">
        <v>188345</v>
      </c>
      <c r="G47" s="72">
        <f t="shared" ref="G47" si="69">100*(F47/F46-1)</f>
        <v>-1.0023547715661385</v>
      </c>
      <c r="H47" s="72">
        <f t="shared" ref="H47" si="70">100*(F47/F43-1)</f>
        <v>-0.69386958837083235</v>
      </c>
      <c r="I47" s="71">
        <v>232974</v>
      </c>
      <c r="J47" s="72">
        <f t="shared" ref="J47" si="71">100*(I47/I46-1)</f>
        <v>-0.4835416435289952</v>
      </c>
      <c r="K47" s="72">
        <f t="shared" ref="K47" si="72">100*(I47/I43-1)</f>
        <v>1.9062532806102706</v>
      </c>
      <c r="L47" s="88">
        <f t="shared" si="53"/>
        <v>48.127713579587201</v>
      </c>
      <c r="M47" s="103"/>
      <c r="O47" s="106"/>
      <c r="P47" s="112"/>
      <c r="Q47" s="103"/>
      <c r="R47"/>
      <c r="S47" s="103"/>
    </row>
    <row r="48" spans="1:19" x14ac:dyDescent="0.25">
      <c r="A48" s="152"/>
      <c r="B48" s="89" t="s">
        <v>6</v>
      </c>
      <c r="C48" s="71">
        <v>27713</v>
      </c>
      <c r="D48" s="72">
        <f t="shared" ref="D48" si="73">100*(C48/C47-1)</f>
        <v>-0.35237855524792305</v>
      </c>
      <c r="E48" s="72">
        <f>100*(D48/D47-1)</f>
        <v>-104.67068653957523</v>
      </c>
      <c r="F48" s="71">
        <v>193557</v>
      </c>
      <c r="G48" s="72">
        <f t="shared" ref="G48" si="74">100*(F48/F47-1)</f>
        <v>2.7672622049961459</v>
      </c>
      <c r="H48" s="72">
        <f t="shared" ref="H48" si="75">100*(F48/F44-1)</f>
        <v>2.0358997337831752</v>
      </c>
      <c r="I48" s="71">
        <v>232704</v>
      </c>
      <c r="J48" s="72">
        <f t="shared" ref="J48" si="76">100*(I48/I47-1)</f>
        <v>-0.1158927605655613</v>
      </c>
      <c r="K48" s="72">
        <f t="shared" ref="K48" si="77">100*(I48/I44-1)</f>
        <v>1.2544545537614082</v>
      </c>
      <c r="L48" s="88">
        <f t="shared" si="53"/>
        <v>48.740676778846364</v>
      </c>
      <c r="M48" s="103"/>
      <c r="O48" s="106"/>
      <c r="P48" s="112"/>
      <c r="Q48" s="103"/>
      <c r="R48"/>
      <c r="S48" s="103"/>
    </row>
    <row r="49" spans="1:19" x14ac:dyDescent="0.25">
      <c r="A49" s="152"/>
      <c r="B49" s="89" t="s">
        <v>7</v>
      </c>
      <c r="C49" s="71">
        <v>26797</v>
      </c>
      <c r="D49" s="72">
        <f t="shared" ref="D49" si="78">100*(C49/C48-1)</f>
        <v>-3.3053079782051742</v>
      </c>
      <c r="E49" s="72">
        <f t="shared" ref="E49" si="79">100*(C49/C45-1)</f>
        <v>-1.2165001658863916</v>
      </c>
      <c r="F49" s="71">
        <v>196392</v>
      </c>
      <c r="G49" s="72">
        <f t="shared" ref="G49" si="80">100*(F49/F48-1)</f>
        <v>1.4646848215254415</v>
      </c>
      <c r="H49" s="72">
        <f t="shared" ref="H49" si="81">100*(F49/F45-1)</f>
        <v>1.5638575152041811</v>
      </c>
      <c r="I49" s="71">
        <v>233172</v>
      </c>
      <c r="J49" s="72">
        <f t="shared" ref="J49" si="82">100*(I49/I48-1)</f>
        <v>0.20111386138614851</v>
      </c>
      <c r="K49" s="72">
        <f t="shared" ref="K49" si="83">100*(I49/I45-1)</f>
        <v>4.3545976136984077</v>
      </c>
      <c r="L49" s="88">
        <f t="shared" ref="L49:L50" si="84">100*SUM(F49,C49)/SUM(C49,F49,I49)</f>
        <v>48.906238701378953</v>
      </c>
      <c r="M49" s="103"/>
      <c r="O49" s="106"/>
      <c r="P49" s="112"/>
      <c r="Q49" s="103"/>
      <c r="R49"/>
      <c r="S49" s="103"/>
    </row>
    <row r="50" spans="1:19" x14ac:dyDescent="0.25">
      <c r="A50" s="152">
        <v>2022</v>
      </c>
      <c r="B50" s="70" t="s">
        <v>4</v>
      </c>
      <c r="C50" s="71">
        <v>25123</v>
      </c>
      <c r="D50" s="72">
        <f t="shared" ref="D50" si="85">100*(C50/C49-1)</f>
        <v>-6.2469679441728543</v>
      </c>
      <c r="E50" s="72">
        <f t="shared" ref="E50" si="86">100*(C50/C46-1)</f>
        <v>-2.8499613302397475</v>
      </c>
      <c r="F50" s="71">
        <v>198802</v>
      </c>
      <c r="G50" s="72">
        <f t="shared" ref="G50" si="87">100*(F50/F49-1)</f>
        <v>1.2271375616114799</v>
      </c>
      <c r="H50" s="72">
        <f t="shared" ref="H50" si="88">100*(F50/F46-1)</f>
        <v>4.4940394844732223</v>
      </c>
      <c r="I50" s="71">
        <v>229081</v>
      </c>
      <c r="J50" s="72">
        <f t="shared" ref="J50" si="89">100*(I50/I49-1)</f>
        <v>-1.7544988249017845</v>
      </c>
      <c r="K50" s="72">
        <f t="shared" ref="K50" si="90">100*(I50/I46-1)</f>
        <v>-2.1464635677855282</v>
      </c>
      <c r="L50" s="88">
        <f t="shared" si="84"/>
        <v>49.430912614843955</v>
      </c>
      <c r="M50" s="103"/>
      <c r="O50" s="106"/>
      <c r="P50" s="112"/>
      <c r="Q50" s="103"/>
      <c r="R50"/>
      <c r="S50" s="103"/>
    </row>
    <row r="51" spans="1:19" x14ac:dyDescent="0.25">
      <c r="A51" s="152"/>
      <c r="B51" s="70" t="s">
        <v>5</v>
      </c>
      <c r="C51" s="71">
        <v>25137</v>
      </c>
      <c r="D51" s="72">
        <f t="shared" ref="D51" si="91">100*(C51/C50-1)</f>
        <v>5.5725828921704412E-2</v>
      </c>
      <c r="E51" s="72">
        <f t="shared" ref="E51" si="92">100*(C51/C47-1)</f>
        <v>-9.6149005789076263</v>
      </c>
      <c r="F51" s="71">
        <v>198445</v>
      </c>
      <c r="G51" s="72">
        <f t="shared" ref="G51" si="93">100*(F51/F50-1)</f>
        <v>-0.1795756581925767</v>
      </c>
      <c r="H51" s="72">
        <f t="shared" ref="H51" si="94">100*(F51/F47-1)</f>
        <v>5.3624996681621573</v>
      </c>
      <c r="I51" s="71">
        <v>233833</v>
      </c>
      <c r="J51" s="72">
        <f t="shared" ref="J51" si="95">100*(I51/I50-1)</f>
        <v>2.074375439255105</v>
      </c>
      <c r="K51" s="72">
        <f t="shared" ref="K51" si="96">100*(I51/I47-1)</f>
        <v>0.36871067157708826</v>
      </c>
      <c r="L51" s="88">
        <f>100*SUM(F51,C51)/SUM(C51,F51,I51)</f>
        <v>48.879463944120765</v>
      </c>
      <c r="M51" s="103"/>
      <c r="O51" s="106"/>
      <c r="P51" s="112"/>
      <c r="Q51" s="103"/>
      <c r="R51"/>
      <c r="S51" s="103"/>
    </row>
    <row r="52" spans="1:19" x14ac:dyDescent="0.25">
      <c r="A52" s="152"/>
      <c r="B52" s="70" t="s">
        <v>6</v>
      </c>
      <c r="C52" s="71">
        <v>24656</v>
      </c>
      <c r="D52" s="72">
        <f t="shared" ref="D52" si="97">100*(C52/C51-1)</f>
        <v>-1.9135139435891291</v>
      </c>
      <c r="E52" s="72">
        <f t="shared" ref="E52" si="98">100*(C52/C48-1)</f>
        <v>-11.030924115036267</v>
      </c>
      <c r="F52" s="71">
        <v>201205</v>
      </c>
      <c r="G52" s="72">
        <f t="shared" ref="G52" si="99">100*(F52/F51-1)</f>
        <v>1.3908135755499096</v>
      </c>
      <c r="H52" s="72">
        <f t="shared" ref="H52" si="100">100*(F52/F48-1)</f>
        <v>3.9512908342245412</v>
      </c>
      <c r="I52" s="71">
        <v>236161</v>
      </c>
      <c r="J52" s="72">
        <f t="shared" ref="J52" si="101">100*(I52/I51-1)</f>
        <v>0.99558231729481861</v>
      </c>
      <c r="K52" s="72">
        <f t="shared" ref="K52" si="102">100*(I52/I48-1)</f>
        <v>1.485578245324537</v>
      </c>
      <c r="L52" s="88">
        <f>100*SUM(F52,C52)/SUM(C52,F52,I52)</f>
        <v>48.885334464592596</v>
      </c>
      <c r="M52" s="103"/>
      <c r="O52" s="106"/>
      <c r="P52" s="112"/>
      <c r="Q52" s="103"/>
      <c r="R52"/>
      <c r="S52" s="103"/>
    </row>
    <row r="53" spans="1:19" x14ac:dyDescent="0.25">
      <c r="A53" s="152"/>
      <c r="B53" s="89" t="s">
        <v>7</v>
      </c>
      <c r="C53" s="71">
        <v>22146</v>
      </c>
      <c r="D53" s="72">
        <f t="shared" ref="D53" si="103">100*(C53/C52-1)</f>
        <v>-10.180077871512005</v>
      </c>
      <c r="E53" s="72">
        <f t="shared" ref="E53" si="104">100*(C53/C49-1)</f>
        <v>-17.356420494831514</v>
      </c>
      <c r="F53" s="71">
        <v>204096</v>
      </c>
      <c r="G53" s="72">
        <f t="shared" ref="G53" si="105">100*(F53/F52-1)</f>
        <v>1.4368430207996719</v>
      </c>
      <c r="H53" s="72">
        <f t="shared" ref="H53" si="106">100*(F53/F49-1)</f>
        <v>3.9227667114750009</v>
      </c>
      <c r="I53" s="71">
        <v>232600</v>
      </c>
      <c r="J53" s="72">
        <f t="shared" ref="J53" si="107">100*(I53/I52-1)</f>
        <v>-1.5078696313108431</v>
      </c>
      <c r="K53" s="72">
        <f t="shared" ref="K53" si="108">100*(I53/I49-1)</f>
        <v>-0.24531247319575789</v>
      </c>
      <c r="L53" s="88">
        <f>100*SUM(F53,C53)/SUM(C53,F53,I53)</f>
        <v>49.307168916533357</v>
      </c>
      <c r="M53" s="103"/>
      <c r="O53" s="106"/>
      <c r="P53" s="112"/>
      <c r="Q53" s="103"/>
      <c r="R53"/>
      <c r="S53" s="103"/>
    </row>
    <row r="54" spans="1:19" x14ac:dyDescent="0.25">
      <c r="A54" s="152">
        <v>2023</v>
      </c>
      <c r="B54" s="70" t="s">
        <v>4</v>
      </c>
      <c r="C54" s="71">
        <v>21360</v>
      </c>
      <c r="D54" s="72">
        <f t="shared" ref="D54" si="109">100*(C54/C53-1)</f>
        <v>-3.5491736656732553</v>
      </c>
      <c r="E54" s="72">
        <f t="shared" ref="E54" si="110">100*(C54/C50-1)</f>
        <v>-14.97830673088405</v>
      </c>
      <c r="F54" s="71">
        <v>204491</v>
      </c>
      <c r="G54" s="72">
        <f t="shared" ref="G54" si="111">100*(F54/F53-1)</f>
        <v>0.19353637503920496</v>
      </c>
      <c r="H54" s="72">
        <f t="shared" ref="H54" si="112">100*(F54/F50-1)</f>
        <v>2.8616412309735217</v>
      </c>
      <c r="I54" s="71">
        <v>237937</v>
      </c>
      <c r="J54" s="72">
        <f t="shared" ref="J54" si="113">100*(I54/I53-1)</f>
        <v>2.2944969905416945</v>
      </c>
      <c r="K54" s="72">
        <f t="shared" ref="K54" si="114">100*(I54/I50-1)</f>
        <v>3.8658815004299685</v>
      </c>
      <c r="L54" s="88">
        <f>100*SUM(F54,C54)/SUM(C54,F54,I54)</f>
        <v>48.697033989667695</v>
      </c>
      <c r="M54" s="103"/>
      <c r="O54" s="106"/>
      <c r="P54" s="112"/>
      <c r="Q54" s="103"/>
      <c r="R54"/>
      <c r="S54" s="103"/>
    </row>
    <row r="55" spans="1:19" x14ac:dyDescent="0.25">
      <c r="A55" s="152"/>
      <c r="B55" s="70" t="s">
        <v>5</v>
      </c>
      <c r="C55" s="71">
        <v>21566</v>
      </c>
      <c r="D55" s="72">
        <f t="shared" ref="D55" si="115">100*(C55/C54-1)</f>
        <v>0.9644194756554203</v>
      </c>
      <c r="E55" s="72">
        <f t="shared" ref="E55" si="116">100*(C55/C51-1)</f>
        <v>-14.206150296375863</v>
      </c>
      <c r="F55" s="71">
        <v>206629</v>
      </c>
      <c r="G55" s="72">
        <f t="shared" ref="G55" si="117">100*(F55/F54-1)</f>
        <v>1.0455227858438665</v>
      </c>
      <c r="H55" s="72">
        <f t="shared" ref="H55" si="118">100*(F55/F51-1)</f>
        <v>4.1240646022827399</v>
      </c>
      <c r="I55" s="71">
        <v>237754</v>
      </c>
      <c r="J55" s="72">
        <f t="shared" ref="J55" si="119">100*(I55/I54-1)</f>
        <v>-7.6911115127109575E-2</v>
      </c>
      <c r="K55" s="72">
        <f t="shared" ref="K55" si="120">100*(I55/I51-1)</f>
        <v>1.6768377431756853</v>
      </c>
      <c r="L55" s="88">
        <f>100*SUM(F55,C55)/SUM(C55,F55,I55)</f>
        <v>48.974243962322056</v>
      </c>
      <c r="M55" s="103"/>
      <c r="O55" s="106"/>
      <c r="P55" s="112"/>
      <c r="Q55" s="103"/>
      <c r="R55"/>
      <c r="S55" s="103"/>
    </row>
    <row r="56" spans="1:19" x14ac:dyDescent="0.25">
      <c r="A56" s="116"/>
      <c r="B56" s="117"/>
      <c r="C56" s="121"/>
      <c r="D56" s="76"/>
      <c r="E56" s="76"/>
      <c r="F56" s="122"/>
      <c r="G56" s="76"/>
      <c r="H56" s="76"/>
      <c r="I56" s="122"/>
      <c r="J56" s="76"/>
      <c r="K56" s="76"/>
      <c r="L56" s="118"/>
      <c r="N56" s="111"/>
      <c r="O56" s="86"/>
      <c r="P56"/>
      <c r="Q56" s="103"/>
      <c r="R56"/>
      <c r="S56" s="103"/>
    </row>
    <row r="57" spans="1:19" x14ac:dyDescent="0.25">
      <c r="A57" s="63" t="s">
        <v>87</v>
      </c>
      <c r="F57" s="75"/>
      <c r="I57" s="103"/>
      <c r="N57" s="113"/>
    </row>
    <row r="58" spans="1:19" x14ac:dyDescent="0.25">
      <c r="A58" s="63" t="s">
        <v>88</v>
      </c>
      <c r="F58" s="91"/>
      <c r="K58" s="103"/>
      <c r="L58" s="106"/>
      <c r="O58" s="107"/>
    </row>
    <row r="59" spans="1:19" x14ac:dyDescent="0.25">
      <c r="A59" s="77" t="s">
        <v>92</v>
      </c>
      <c r="J59" s="103"/>
      <c r="K59" s="103"/>
      <c r="L59" s="103"/>
      <c r="M59" s="106"/>
      <c r="N59" s="108"/>
    </row>
    <row r="60" spans="1:19" x14ac:dyDescent="0.25">
      <c r="A60" s="63" t="s">
        <v>146</v>
      </c>
    </row>
  </sheetData>
  <autoFilter ref="B1:B28" xr:uid="{00000000-0009-0000-0000-000005000000}"/>
  <mergeCells count="31">
    <mergeCell ref="A9:K9"/>
    <mergeCell ref="J10:K10"/>
    <mergeCell ref="A11:A13"/>
    <mergeCell ref="B11:B13"/>
    <mergeCell ref="F11:H11"/>
    <mergeCell ref="I11:K11"/>
    <mergeCell ref="C11:E11"/>
    <mergeCell ref="C12:C13"/>
    <mergeCell ref="D12:E12"/>
    <mergeCell ref="A8:K8"/>
    <mergeCell ref="A2:K2"/>
    <mergeCell ref="A3:K3"/>
    <mergeCell ref="A4:K4"/>
    <mergeCell ref="A5:K5"/>
    <mergeCell ref="A7:K7"/>
    <mergeCell ref="A54:A55"/>
    <mergeCell ref="A50:A53"/>
    <mergeCell ref="A34:A37"/>
    <mergeCell ref="A30:A33"/>
    <mergeCell ref="L11:L13"/>
    <mergeCell ref="F12:F13"/>
    <mergeCell ref="G12:H12"/>
    <mergeCell ref="I12:I13"/>
    <mergeCell ref="J12:K12"/>
    <mergeCell ref="A26:A29"/>
    <mergeCell ref="A14:A17"/>
    <mergeCell ref="A18:A21"/>
    <mergeCell ref="A46:A49"/>
    <mergeCell ref="A42:A45"/>
    <mergeCell ref="A22:A25"/>
    <mergeCell ref="A38:A4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K61"/>
  <sheetViews>
    <sheetView showGridLines="0" zoomScaleNormal="100" workbookViewId="0">
      <pane xSplit="2" ySplit="13" topLeftCell="C48" activePane="bottomRight" state="frozen"/>
      <selection pane="topRight" activeCell="C1" sqref="C1"/>
      <selection pane="bottomLeft" activeCell="A14" sqref="A14"/>
      <selection pane="bottomRight" activeCell="D12" sqref="D12:E12"/>
    </sheetView>
  </sheetViews>
  <sheetFormatPr baseColWidth="10" defaultRowHeight="15" x14ac:dyDescent="0.25"/>
  <cols>
    <col min="1" max="2" width="11.7109375" style="63" customWidth="1"/>
    <col min="3" max="3" width="13.5703125" style="63" bestFit="1" customWidth="1"/>
    <col min="4" max="5" width="14.5703125" style="63" customWidth="1"/>
    <col min="6" max="6" width="13.5703125" style="63" bestFit="1" customWidth="1"/>
    <col min="7" max="8" width="14.5703125" style="63" customWidth="1"/>
    <col min="9" max="16384" width="11.42578125" style="63"/>
  </cols>
  <sheetData>
    <row r="1" spans="1:11" s="58" customFormat="1" ht="12.75" x14ac:dyDescent="0.2">
      <c r="A1" s="55"/>
      <c r="B1" s="56"/>
      <c r="C1" s="56"/>
      <c r="D1" s="56"/>
      <c r="E1" s="56"/>
      <c r="F1" s="56"/>
      <c r="G1" s="56"/>
      <c r="H1" s="56"/>
    </row>
    <row r="2" spans="1:11" s="58" customFormat="1" x14ac:dyDescent="0.2">
      <c r="A2" s="153" t="s">
        <v>79</v>
      </c>
      <c r="B2" s="154"/>
      <c r="C2" s="154"/>
      <c r="D2" s="154"/>
      <c r="E2" s="154"/>
      <c r="F2" s="154"/>
      <c r="G2" s="154"/>
      <c r="H2" s="154"/>
    </row>
    <row r="3" spans="1:11" s="58" customFormat="1" x14ac:dyDescent="0.2">
      <c r="A3" s="153" t="s">
        <v>80</v>
      </c>
      <c r="B3" s="154"/>
      <c r="C3" s="154"/>
      <c r="D3" s="154"/>
      <c r="E3" s="154"/>
      <c r="F3" s="154"/>
      <c r="G3" s="154"/>
      <c r="H3" s="154"/>
    </row>
    <row r="4" spans="1:11" s="58" customFormat="1" x14ac:dyDescent="0.2">
      <c r="A4" s="153" t="s">
        <v>81</v>
      </c>
      <c r="B4" s="154"/>
      <c r="C4" s="154"/>
      <c r="D4" s="154"/>
      <c r="E4" s="154"/>
      <c r="F4" s="154"/>
      <c r="G4" s="154"/>
      <c r="H4" s="154"/>
    </row>
    <row r="5" spans="1:11" s="58" customFormat="1" x14ac:dyDescent="0.2">
      <c r="A5" s="153" t="s">
        <v>82</v>
      </c>
      <c r="B5" s="154"/>
      <c r="C5" s="154"/>
      <c r="D5" s="154"/>
      <c r="E5" s="154"/>
      <c r="F5" s="154"/>
      <c r="G5" s="154"/>
      <c r="H5" s="154"/>
    </row>
    <row r="6" spans="1:11" s="58" customFormat="1" x14ac:dyDescent="0.2">
      <c r="A6" s="60"/>
      <c r="B6" s="61"/>
      <c r="C6" s="61"/>
      <c r="D6" s="61"/>
      <c r="E6" s="61"/>
      <c r="F6" s="61"/>
      <c r="G6" s="61"/>
      <c r="H6" s="61"/>
    </row>
    <row r="7" spans="1:11" s="58" customFormat="1" x14ac:dyDescent="0.25">
      <c r="A7" s="155" t="s">
        <v>85</v>
      </c>
      <c r="B7" s="156"/>
      <c r="C7" s="156"/>
      <c r="D7" s="156"/>
      <c r="E7" s="156"/>
      <c r="F7" s="156"/>
      <c r="G7" s="156"/>
      <c r="H7" s="156"/>
    </row>
    <row r="8" spans="1:11" x14ac:dyDescent="0.25">
      <c r="A8" s="155" t="s">
        <v>151</v>
      </c>
      <c r="B8" s="156"/>
      <c r="C8" s="156"/>
      <c r="D8" s="156"/>
      <c r="E8" s="156"/>
      <c r="F8" s="156"/>
      <c r="G8" s="156"/>
      <c r="H8" s="156"/>
    </row>
    <row r="9" spans="1:11" x14ac:dyDescent="0.25">
      <c r="A9" s="153" t="str">
        <f>+'1'!$A$9</f>
        <v>2013 (I trimestre) - 2023 (II trimestre)</v>
      </c>
      <c r="B9" s="154"/>
      <c r="C9" s="154"/>
      <c r="D9" s="154"/>
      <c r="E9" s="154"/>
      <c r="F9" s="154"/>
      <c r="G9" s="154"/>
      <c r="H9" s="154"/>
    </row>
    <row r="10" spans="1:11" x14ac:dyDescent="0.25">
      <c r="A10" s="64"/>
      <c r="B10" s="65"/>
      <c r="C10" s="65"/>
      <c r="D10" s="65"/>
      <c r="E10" s="65"/>
    </row>
    <row r="11" spans="1:11" ht="15" customHeight="1" x14ac:dyDescent="0.25">
      <c r="A11" s="177" t="s">
        <v>2</v>
      </c>
      <c r="B11" s="177" t="s">
        <v>3</v>
      </c>
      <c r="C11" s="171" t="s">
        <v>83</v>
      </c>
      <c r="D11" s="172"/>
      <c r="E11" s="173"/>
      <c r="F11" s="183" t="s">
        <v>84</v>
      </c>
      <c r="G11" s="179"/>
      <c r="H11" s="180"/>
    </row>
    <row r="12" spans="1:11" ht="15" customHeight="1" x14ac:dyDescent="0.25">
      <c r="A12" s="177"/>
      <c r="B12" s="177"/>
      <c r="C12" s="177" t="s">
        <v>110</v>
      </c>
      <c r="D12" s="172" t="s">
        <v>89</v>
      </c>
      <c r="E12" s="173"/>
      <c r="F12" s="175" t="s">
        <v>110</v>
      </c>
      <c r="G12" s="179" t="s">
        <v>89</v>
      </c>
      <c r="H12" s="180"/>
    </row>
    <row r="13" spans="1:11" x14ac:dyDescent="0.25">
      <c r="A13" s="178"/>
      <c r="B13" s="178"/>
      <c r="C13" s="178"/>
      <c r="D13" s="66" t="s">
        <v>29</v>
      </c>
      <c r="E13" s="67" t="s">
        <v>90</v>
      </c>
      <c r="F13" s="195"/>
      <c r="G13" s="68" t="s">
        <v>29</v>
      </c>
      <c r="H13" s="69" t="s">
        <v>90</v>
      </c>
    </row>
    <row r="14" spans="1:11" x14ac:dyDescent="0.25">
      <c r="A14" s="152">
        <v>2013</v>
      </c>
      <c r="B14" s="70" t="s">
        <v>4</v>
      </c>
      <c r="C14" s="104"/>
      <c r="D14" s="72"/>
      <c r="E14" s="72"/>
      <c r="F14" s="104">
        <v>2.6421829839141975E-2</v>
      </c>
      <c r="G14" s="72"/>
      <c r="H14" s="72"/>
      <c r="J14" s="107"/>
      <c r="K14" s="108"/>
    </row>
    <row r="15" spans="1:11" x14ac:dyDescent="0.25">
      <c r="A15" s="152"/>
      <c r="B15" s="70" t="s">
        <v>5</v>
      </c>
      <c r="C15" s="104"/>
      <c r="D15" s="72"/>
      <c r="E15" s="72"/>
      <c r="F15" s="104">
        <v>2.6742006470284962E-2</v>
      </c>
      <c r="G15" s="72">
        <f>100*(F15/F14-1)</f>
        <v>1.2117882564994353</v>
      </c>
      <c r="H15" s="72"/>
      <c r="J15" s="107"/>
      <c r="K15" s="108"/>
    </row>
    <row r="16" spans="1:11" x14ac:dyDescent="0.25">
      <c r="A16" s="152"/>
      <c r="B16" s="70" t="s">
        <v>6</v>
      </c>
      <c r="C16" s="104"/>
      <c r="D16" s="72"/>
      <c r="E16" s="72"/>
      <c r="F16" s="104">
        <v>2.3723290720769334E-2</v>
      </c>
      <c r="G16" s="72">
        <f t="shared" ref="G16:G34" si="0">100*(F16/F15-1)</f>
        <v>-11.288291897131764</v>
      </c>
      <c r="H16" s="72"/>
      <c r="J16" s="107"/>
      <c r="K16" s="108"/>
    </row>
    <row r="17" spans="1:11" x14ac:dyDescent="0.25">
      <c r="A17" s="152"/>
      <c r="B17" s="70" t="s">
        <v>7</v>
      </c>
      <c r="C17" s="104"/>
      <c r="D17" s="72"/>
      <c r="E17" s="72"/>
      <c r="F17" s="104">
        <v>2.1605250215716937E-2</v>
      </c>
      <c r="G17" s="72">
        <f t="shared" si="0"/>
        <v>-8.9281058432508669</v>
      </c>
      <c r="H17" s="72"/>
      <c r="J17" s="107"/>
      <c r="K17" s="108"/>
    </row>
    <row r="18" spans="1:11" x14ac:dyDescent="0.25">
      <c r="A18" s="152">
        <v>2014</v>
      </c>
      <c r="B18" s="70" t="s">
        <v>4</v>
      </c>
      <c r="C18" s="104"/>
      <c r="D18" s="72"/>
      <c r="E18" s="72"/>
      <c r="F18" s="104">
        <v>2.0574501080265487E-2</v>
      </c>
      <c r="G18" s="72">
        <f t="shared" si="0"/>
        <v>-4.7708271145206265</v>
      </c>
      <c r="H18" s="72">
        <f>100*(F18/F14-1)</f>
        <v>-22.130672986978762</v>
      </c>
      <c r="J18" s="107"/>
      <c r="K18" s="108"/>
    </row>
    <row r="19" spans="1:11" x14ac:dyDescent="0.25">
      <c r="A19" s="152"/>
      <c r="B19" s="70" t="s">
        <v>5</v>
      </c>
      <c r="C19" s="104"/>
      <c r="D19" s="72"/>
      <c r="E19" s="72"/>
      <c r="F19" s="104">
        <v>1.9529075326373751E-2</v>
      </c>
      <c r="G19" s="72">
        <f t="shared" si="0"/>
        <v>-5.0811718340741718</v>
      </c>
      <c r="H19" s="72">
        <f t="shared" ref="H19:H34" si="1">100*(F19/F15-1)</f>
        <v>-26.972288530129696</v>
      </c>
      <c r="J19" s="107"/>
      <c r="K19" s="108"/>
    </row>
    <row r="20" spans="1:11" x14ac:dyDescent="0.25">
      <c r="A20" s="152"/>
      <c r="B20" s="70" t="s">
        <v>6</v>
      </c>
      <c r="C20" s="104"/>
      <c r="D20" s="72"/>
      <c r="E20" s="72"/>
      <c r="F20" s="104">
        <v>1.9121744131240629E-2</v>
      </c>
      <c r="G20" s="72">
        <f t="shared" si="0"/>
        <v>-2.0857679553472064</v>
      </c>
      <c r="H20" s="72">
        <f t="shared" si="1"/>
        <v>-19.396746613656468</v>
      </c>
      <c r="J20" s="107"/>
      <c r="K20" s="108"/>
    </row>
    <row r="21" spans="1:11" x14ac:dyDescent="0.25">
      <c r="A21" s="152"/>
      <c r="B21" s="70" t="s">
        <v>7</v>
      </c>
      <c r="C21" s="104"/>
      <c r="D21" s="72"/>
      <c r="E21" s="72"/>
      <c r="F21" s="104">
        <v>1.8184387413675139E-2</v>
      </c>
      <c r="G21" s="72">
        <f t="shared" si="0"/>
        <v>-4.9020461268177939</v>
      </c>
      <c r="H21" s="72">
        <f t="shared" si="1"/>
        <v>-15.83347921401651</v>
      </c>
      <c r="J21" s="107"/>
      <c r="K21" s="108"/>
    </row>
    <row r="22" spans="1:11" x14ac:dyDescent="0.25">
      <c r="A22" s="152">
        <v>2015</v>
      </c>
      <c r="B22" s="70" t="s">
        <v>4</v>
      </c>
      <c r="C22" s="104">
        <v>2.0915296593141709E-2</v>
      </c>
      <c r="D22" s="72"/>
      <c r="E22" s="72"/>
      <c r="F22" s="104">
        <v>1.7755951276485042E-2</v>
      </c>
      <c r="G22" s="72">
        <f t="shared" si="0"/>
        <v>-2.3560658241800425</v>
      </c>
      <c r="H22" s="72">
        <f t="shared" si="1"/>
        <v>-13.699237676698385</v>
      </c>
      <c r="J22" s="107"/>
      <c r="K22" s="108"/>
    </row>
    <row r="23" spans="1:11" x14ac:dyDescent="0.25">
      <c r="A23" s="152"/>
      <c r="B23" s="70" t="s">
        <v>5</v>
      </c>
      <c r="C23" s="104">
        <v>2.1663802560299657E-2</v>
      </c>
      <c r="D23" s="72">
        <f t="shared" ref="D23:D34" si="2">100*(C23/C22-1)</f>
        <v>3.5787489975322107</v>
      </c>
      <c r="E23" s="72"/>
      <c r="F23" s="104">
        <v>1.8430233008520407E-2</v>
      </c>
      <c r="G23" s="72">
        <f t="shared" si="0"/>
        <v>3.7974970844189215</v>
      </c>
      <c r="H23" s="72">
        <f t="shared" si="1"/>
        <v>-5.6266991626038321</v>
      </c>
      <c r="J23" s="107"/>
      <c r="K23" s="108"/>
    </row>
    <row r="24" spans="1:11" x14ac:dyDescent="0.25">
      <c r="A24" s="152"/>
      <c r="B24" s="70" t="s">
        <v>6</v>
      </c>
      <c r="C24" s="104">
        <v>2.0350992272486393E-2</v>
      </c>
      <c r="D24" s="72">
        <f t="shared" si="2"/>
        <v>-6.0599254639583711</v>
      </c>
      <c r="E24" s="72"/>
      <c r="F24" s="104">
        <v>1.7693550849654665E-2</v>
      </c>
      <c r="G24" s="72">
        <f t="shared" si="0"/>
        <v>-3.9971396917508839</v>
      </c>
      <c r="H24" s="72">
        <f t="shared" si="1"/>
        <v>-7.4689488144160325</v>
      </c>
      <c r="J24" s="107"/>
      <c r="K24" s="108"/>
    </row>
    <row r="25" spans="1:11" x14ac:dyDescent="0.25">
      <c r="A25" s="152"/>
      <c r="B25" s="70" t="s">
        <v>7</v>
      </c>
      <c r="C25" s="104">
        <v>1.8668763574558218E-2</v>
      </c>
      <c r="D25" s="72">
        <f t="shared" si="2"/>
        <v>-8.2660770315483347</v>
      </c>
      <c r="E25" s="72"/>
      <c r="F25" s="104">
        <v>1.6087381793927831E-2</v>
      </c>
      <c r="G25" s="72">
        <f t="shared" si="0"/>
        <v>-9.0777089877252202</v>
      </c>
      <c r="H25" s="72">
        <f t="shared" si="1"/>
        <v>-11.531901361550979</v>
      </c>
      <c r="J25" s="107"/>
      <c r="K25" s="108"/>
    </row>
    <row r="26" spans="1:11" x14ac:dyDescent="0.25">
      <c r="A26" s="152">
        <v>2016</v>
      </c>
      <c r="B26" s="70" t="s">
        <v>4</v>
      </c>
      <c r="C26" s="104">
        <v>2.0313691863098962E-2</v>
      </c>
      <c r="D26" s="72">
        <f t="shared" si="2"/>
        <v>8.8111260393401345</v>
      </c>
      <c r="E26" s="72">
        <f t="shared" ref="E26:E34" si="3">100*(C26/C22-1)</f>
        <v>-2.8763863202399764</v>
      </c>
      <c r="F26" s="104">
        <v>1.5844473855122394E-2</v>
      </c>
      <c r="G26" s="72">
        <f t="shared" si="0"/>
        <v>-1.5099283520275675</v>
      </c>
      <c r="H26" s="72">
        <f t="shared" si="1"/>
        <v>-10.76527746443019</v>
      </c>
      <c r="J26" s="107"/>
      <c r="K26" s="108"/>
    </row>
    <row r="27" spans="1:11" x14ac:dyDescent="0.25">
      <c r="A27" s="152"/>
      <c r="B27" s="70" t="s">
        <v>5</v>
      </c>
      <c r="C27" s="104">
        <v>1.9771023419959604E-2</v>
      </c>
      <c r="D27" s="72">
        <f t="shared" si="2"/>
        <v>-2.6714417388852274</v>
      </c>
      <c r="E27" s="72">
        <f t="shared" si="3"/>
        <v>-8.7370586722789625</v>
      </c>
      <c r="F27" s="104">
        <v>1.5477538131883611E-2</v>
      </c>
      <c r="G27" s="72">
        <f t="shared" si="0"/>
        <v>-2.3158593121737292</v>
      </c>
      <c r="H27" s="72">
        <f t="shared" si="1"/>
        <v>-16.020930800341748</v>
      </c>
      <c r="J27" s="107"/>
      <c r="K27" s="108"/>
    </row>
    <row r="28" spans="1:11" x14ac:dyDescent="0.25">
      <c r="A28" s="152"/>
      <c r="B28" s="70" t="s">
        <v>6</v>
      </c>
      <c r="C28" s="104">
        <v>1.9399995807791091E-2</v>
      </c>
      <c r="D28" s="72">
        <f t="shared" si="2"/>
        <v>-1.8766231989485571</v>
      </c>
      <c r="E28" s="72">
        <f t="shared" si="3"/>
        <v>-4.6729734450393634</v>
      </c>
      <c r="F28" s="104">
        <v>1.5653009177492787E-2</v>
      </c>
      <c r="G28" s="72">
        <f t="shared" si="0"/>
        <v>1.1337141870625178</v>
      </c>
      <c r="H28" s="72">
        <f t="shared" si="1"/>
        <v>-11.532686058896447</v>
      </c>
      <c r="J28" s="107"/>
      <c r="K28" s="108"/>
    </row>
    <row r="29" spans="1:11" x14ac:dyDescent="0.25">
      <c r="A29" s="152"/>
      <c r="B29" s="70" t="s">
        <v>7</v>
      </c>
      <c r="C29" s="104">
        <v>1.8529130275588158E-2</v>
      </c>
      <c r="D29" s="72">
        <f t="shared" si="2"/>
        <v>-4.4889985587171726</v>
      </c>
      <c r="E29" s="72">
        <f t="shared" si="3"/>
        <v>-0.74795150954909406</v>
      </c>
      <c r="F29" s="104">
        <v>1.4869434658210679E-2</v>
      </c>
      <c r="G29" s="72">
        <f t="shared" si="0"/>
        <v>-5.0059034042399748</v>
      </c>
      <c r="H29" s="72">
        <f t="shared" si="1"/>
        <v>-7.5708225944936869</v>
      </c>
      <c r="J29" s="107"/>
      <c r="K29" s="108"/>
    </row>
    <row r="30" spans="1:11" x14ac:dyDescent="0.25">
      <c r="A30" s="152">
        <v>2017</v>
      </c>
      <c r="B30" s="70" t="s">
        <v>4</v>
      </c>
      <c r="C30" s="104">
        <v>1.9581508452251036E-2</v>
      </c>
      <c r="D30" s="72">
        <f t="shared" si="2"/>
        <v>5.6795875521981287</v>
      </c>
      <c r="E30" s="72">
        <f t="shared" si="3"/>
        <v>-3.6043837613682683</v>
      </c>
      <c r="F30" s="104">
        <v>1.6109510840129702E-2</v>
      </c>
      <c r="G30" s="72">
        <f t="shared" si="0"/>
        <v>8.3397668467124255</v>
      </c>
      <c r="H30" s="72">
        <f t="shared" si="1"/>
        <v>1.6727408396816079</v>
      </c>
      <c r="J30" s="107"/>
      <c r="K30" s="108"/>
    </row>
    <row r="31" spans="1:11" x14ac:dyDescent="0.25">
      <c r="A31" s="152"/>
      <c r="B31" s="70" t="s">
        <v>5</v>
      </c>
      <c r="C31" s="104">
        <v>1.8790163099535795E-2</v>
      </c>
      <c r="D31" s="72">
        <f t="shared" si="2"/>
        <v>-4.0412890286001923</v>
      </c>
      <c r="E31" s="72">
        <f t="shared" si="3"/>
        <v>-4.9611003921708585</v>
      </c>
      <c r="F31" s="104">
        <v>1.5377744966633498E-2</v>
      </c>
      <c r="G31" s="72">
        <f t="shared" si="0"/>
        <v>-4.5424462651797892</v>
      </c>
      <c r="H31" s="72">
        <f t="shared" si="1"/>
        <v>-0.64476123011152353</v>
      </c>
      <c r="J31" s="107"/>
      <c r="K31" s="108"/>
    </row>
    <row r="32" spans="1:11" x14ac:dyDescent="0.25">
      <c r="A32" s="152"/>
      <c r="B32" s="70" t="s">
        <v>6</v>
      </c>
      <c r="C32" s="104">
        <v>1.7367843204474747E-2</v>
      </c>
      <c r="D32" s="72">
        <f t="shared" si="2"/>
        <v>-7.5694920130639272</v>
      </c>
      <c r="E32" s="72">
        <f t="shared" si="3"/>
        <v>-10.475015682736522</v>
      </c>
      <c r="F32" s="104">
        <v>1.4824598142569154E-2</v>
      </c>
      <c r="G32" s="72">
        <f t="shared" si="0"/>
        <v>-3.5970607216113781</v>
      </c>
      <c r="H32" s="72">
        <f t="shared" si="1"/>
        <v>-5.2923436352084412</v>
      </c>
      <c r="J32" s="107"/>
      <c r="K32" s="108"/>
    </row>
    <row r="33" spans="1:11" x14ac:dyDescent="0.25">
      <c r="A33" s="152"/>
      <c r="B33" s="70" t="s">
        <v>7</v>
      </c>
      <c r="C33" s="104">
        <v>1.6761666518864057E-2</v>
      </c>
      <c r="D33" s="72">
        <f t="shared" si="2"/>
        <v>-3.4902243098009489</v>
      </c>
      <c r="E33" s="72">
        <f t="shared" si="3"/>
        <v>-9.5388381992904776</v>
      </c>
      <c r="F33" s="104">
        <v>1.4434884134359007E-2</v>
      </c>
      <c r="G33" s="72">
        <f t="shared" si="0"/>
        <v>-2.6288335404591856</v>
      </c>
      <c r="H33" s="72">
        <f t="shared" si="1"/>
        <v>-2.9224414635812712</v>
      </c>
      <c r="J33" s="107"/>
      <c r="K33" s="108"/>
    </row>
    <row r="34" spans="1:11" x14ac:dyDescent="0.25">
      <c r="A34" s="152">
        <v>2018</v>
      </c>
      <c r="B34" s="70" t="s">
        <v>4</v>
      </c>
      <c r="C34" s="104">
        <v>1.6778437638390088E-2</v>
      </c>
      <c r="D34" s="72">
        <f t="shared" si="2"/>
        <v>0.10005639658297039</v>
      </c>
      <c r="E34" s="72">
        <f t="shared" si="3"/>
        <v>-14.314887030772727</v>
      </c>
      <c r="F34" s="104">
        <v>1.4656826291339296E-2</v>
      </c>
      <c r="G34" s="72">
        <f t="shared" si="0"/>
        <v>1.5375402733715404</v>
      </c>
      <c r="H34" s="72">
        <f t="shared" si="1"/>
        <v>-9.0175584051359721</v>
      </c>
      <c r="J34" s="107"/>
      <c r="K34" s="108"/>
    </row>
    <row r="35" spans="1:11" x14ac:dyDescent="0.25">
      <c r="A35" s="152"/>
      <c r="B35" s="70" t="s">
        <v>5</v>
      </c>
      <c r="C35" s="104">
        <v>1.6714561931709945E-2</v>
      </c>
      <c r="D35" s="72">
        <f>100*(C35/C34-1)</f>
        <v>-0.38070115976704955</v>
      </c>
      <c r="E35" s="72">
        <f>100*(C35/C31-1)</f>
        <v>-11.046211556711437</v>
      </c>
      <c r="F35" s="104">
        <v>1.4799498898753953E-2</v>
      </c>
      <c r="G35" s="72">
        <f>100*(F35/F34-1)</f>
        <v>0.9734208796549737</v>
      </c>
      <c r="H35" s="72">
        <f>100*(F35/F31-1)</f>
        <v>-3.7602786958310097</v>
      </c>
      <c r="J35" s="107"/>
      <c r="K35" s="108"/>
    </row>
    <row r="36" spans="1:11" x14ac:dyDescent="0.25">
      <c r="A36" s="152"/>
      <c r="B36" s="70" t="s">
        <v>6</v>
      </c>
      <c r="C36" s="104">
        <v>1.6553873051444189E-2</v>
      </c>
      <c r="D36" s="72">
        <f t="shared" ref="D36" si="4">100*(C36/C35-1)</f>
        <v>-0.96137057568290718</v>
      </c>
      <c r="E36" s="72">
        <f t="shared" ref="E36" si="5">100*(C36/C32-1)</f>
        <v>-4.6866507455620159</v>
      </c>
      <c r="F36" s="104">
        <v>1.4776219773841666E-2</v>
      </c>
      <c r="G36" s="72">
        <f t="shared" ref="G36" si="6">100*(F36/F35-1)</f>
        <v>-0.15729671032473913</v>
      </c>
      <c r="H36" s="72">
        <f t="shared" ref="H36" si="7">100*(F36/F32-1)</f>
        <v>-0.32633848325754888</v>
      </c>
      <c r="J36" s="107"/>
      <c r="K36" s="108"/>
    </row>
    <row r="37" spans="1:11" x14ac:dyDescent="0.25">
      <c r="A37" s="152"/>
      <c r="B37" s="70" t="s">
        <v>7</v>
      </c>
      <c r="C37" s="104">
        <v>1.7401424585132354E-2</v>
      </c>
      <c r="D37" s="72">
        <f>100*(C37/C36-1)</f>
        <v>5.1199591240928655</v>
      </c>
      <c r="E37" s="72">
        <f>100*(C37/C33-1)</f>
        <v>3.8167927129936441</v>
      </c>
      <c r="F37" s="104">
        <v>1.5814000230661832E-2</v>
      </c>
      <c r="G37" s="72">
        <f t="shared" ref="G37:G38" si="8">100*(F37/F36-1)</f>
        <v>7.0233149797714001</v>
      </c>
      <c r="H37" s="72">
        <f t="shared" ref="H37:H38" si="9">100*(F37/F33-1)</f>
        <v>9.5540503371284391</v>
      </c>
      <c r="J37" s="107"/>
      <c r="K37" s="108"/>
    </row>
    <row r="38" spans="1:11" x14ac:dyDescent="0.25">
      <c r="A38" s="152">
        <v>2019</v>
      </c>
      <c r="B38" s="70" t="s">
        <v>4</v>
      </c>
      <c r="C38" s="104">
        <v>1.7532968776566956E-2</v>
      </c>
      <c r="D38" s="72">
        <f>100*(C38/C37-1)</f>
        <v>0.75593920940812964</v>
      </c>
      <c r="E38" s="72">
        <f t="shared" ref="E38" si="10">100*(C38/C34-1)</f>
        <v>4.4970285937139698</v>
      </c>
      <c r="F38" s="104">
        <v>1.6023022785218031E-2</v>
      </c>
      <c r="G38" s="72">
        <f t="shared" si="8"/>
        <v>1.321756364660498</v>
      </c>
      <c r="H38" s="72">
        <f t="shared" si="9"/>
        <v>9.3212300311290353</v>
      </c>
      <c r="J38" s="107"/>
      <c r="K38" s="108"/>
    </row>
    <row r="39" spans="1:11" x14ac:dyDescent="0.25">
      <c r="A39" s="152"/>
      <c r="B39" s="70" t="s">
        <v>5</v>
      </c>
      <c r="C39" s="104">
        <v>1.7511984762869404E-2</v>
      </c>
      <c r="D39" s="72">
        <f t="shared" ref="D39:D41" si="11">100*(C39/C38-1)</f>
        <v>-0.11968317496576786</v>
      </c>
      <c r="E39" s="72">
        <f t="shared" ref="E39:E40" si="12">100*(C39/C35-1)</f>
        <v>4.7708269855797569</v>
      </c>
      <c r="F39" s="104">
        <v>1.6007239180545509E-2</v>
      </c>
      <c r="G39" s="72">
        <f t="shared" ref="G39:G41" si="13">100*(F39/F38-1)</f>
        <v>-9.8505786854918842E-2</v>
      </c>
      <c r="H39" s="72">
        <f t="shared" ref="H39:H41" si="14">100*(F39/F35-1)</f>
        <v>8.1606836153975681</v>
      </c>
      <c r="J39" s="107"/>
      <c r="K39" s="108"/>
    </row>
    <row r="40" spans="1:11" x14ac:dyDescent="0.25">
      <c r="A40" s="152"/>
      <c r="B40" s="70" t="s">
        <v>6</v>
      </c>
      <c r="C40" s="104">
        <v>1.7085716785927241E-2</v>
      </c>
      <c r="D40" s="72">
        <f t="shared" si="11"/>
        <v>-2.4341499990679361</v>
      </c>
      <c r="E40" s="72">
        <f t="shared" si="12"/>
        <v>3.2128054433560704</v>
      </c>
      <c r="F40" s="104">
        <v>1.5810814492800054E-2</v>
      </c>
      <c r="G40" s="72">
        <f t="shared" si="13"/>
        <v>-1.2270990989138308</v>
      </c>
      <c r="H40" s="72">
        <f t="shared" si="14"/>
        <v>7.0017550821078745</v>
      </c>
      <c r="J40" s="107"/>
      <c r="K40" s="108"/>
    </row>
    <row r="41" spans="1:11" x14ac:dyDescent="0.25">
      <c r="A41" s="152"/>
      <c r="B41" s="70" t="s">
        <v>7</v>
      </c>
      <c r="C41" s="104">
        <v>1.7467854262729465E-2</v>
      </c>
      <c r="D41" s="72">
        <f t="shared" si="11"/>
        <v>2.2365902560024464</v>
      </c>
      <c r="E41" s="72">
        <f t="shared" ref="E41:E47" si="15">100*(C41/C37-1)</f>
        <v>0.38174850152135065</v>
      </c>
      <c r="F41" s="104">
        <v>1.5426633895762536E-2</v>
      </c>
      <c r="G41" s="72">
        <f t="shared" si="13"/>
        <v>-2.4298596205304057</v>
      </c>
      <c r="H41" s="72">
        <f t="shared" si="14"/>
        <v>-2.4495151716782515</v>
      </c>
      <c r="J41" s="107"/>
      <c r="K41" s="108"/>
    </row>
    <row r="42" spans="1:11" x14ac:dyDescent="0.25">
      <c r="A42" s="152">
        <v>2020</v>
      </c>
      <c r="B42" s="70" t="s">
        <v>4</v>
      </c>
      <c r="C42" s="104">
        <v>1.7961811444652937E-2</v>
      </c>
      <c r="D42" s="72">
        <f t="shared" ref="D42" si="16">100*(C42/C41-1)</f>
        <v>2.8278068645066101</v>
      </c>
      <c r="E42" s="72">
        <f t="shared" si="15"/>
        <v>2.4459215866461603</v>
      </c>
      <c r="F42" s="104">
        <v>1.6292875089520292E-2</v>
      </c>
      <c r="G42" s="72">
        <f t="shared" ref="G42" si="17">100*(F42/F41-1)</f>
        <v>5.6152314212609911</v>
      </c>
      <c r="H42" s="72">
        <f t="shared" ref="H42" si="18">100*(F42/F38-1)</f>
        <v>1.6841535328228519</v>
      </c>
      <c r="J42" s="107"/>
      <c r="K42" s="108"/>
    </row>
    <row r="43" spans="1:11" x14ac:dyDescent="0.25">
      <c r="A43" s="152"/>
      <c r="B43" s="70" t="s">
        <v>5</v>
      </c>
      <c r="C43" s="104">
        <v>1.9181754375495363E-2</v>
      </c>
      <c r="D43" s="72">
        <f t="shared" ref="D43" si="19">100*(C43/C42-1)</f>
        <v>6.7918702665459296</v>
      </c>
      <c r="E43" s="72">
        <f t="shared" si="15"/>
        <v>9.5350106526266742</v>
      </c>
      <c r="F43" s="104">
        <v>1.7177395698429371E-2</v>
      </c>
      <c r="G43" s="72">
        <f t="shared" ref="G43" si="20">100*(F43/F42-1)</f>
        <v>5.4288798266059812</v>
      </c>
      <c r="H43" s="72">
        <f t="shared" ref="H43" si="21">100*(F43/F39-1)</f>
        <v>7.3101707589027454</v>
      </c>
      <c r="J43" s="107"/>
      <c r="K43" s="108"/>
    </row>
    <row r="44" spans="1:11" x14ac:dyDescent="0.25">
      <c r="A44" s="152"/>
      <c r="B44" s="70" t="s">
        <v>6</v>
      </c>
      <c r="C44" s="104">
        <v>1.876100426171344E-2</v>
      </c>
      <c r="D44" s="72">
        <f t="shared" ref="D44" si="22">100*(C44/C43-1)</f>
        <v>-2.1934913019188151</v>
      </c>
      <c r="E44" s="72">
        <f t="shared" si="15"/>
        <v>9.80519282144523</v>
      </c>
      <c r="F44" s="104">
        <v>1.6926855997515637E-2</v>
      </c>
      <c r="G44" s="72">
        <f t="shared" ref="G44" si="23">100*(F44/F43-1)</f>
        <v>-1.4585429905223823</v>
      </c>
      <c r="H44" s="72">
        <f t="shared" ref="H44" si="24">100*(F44/F40-1)</f>
        <v>7.0587224030982609</v>
      </c>
      <c r="J44" s="107"/>
      <c r="K44" s="108"/>
    </row>
    <row r="45" spans="1:11" x14ac:dyDescent="0.25">
      <c r="A45" s="152"/>
      <c r="B45" s="70" t="s">
        <v>7</v>
      </c>
      <c r="C45" s="104">
        <v>1.7702750866300927E-2</v>
      </c>
      <c r="D45" s="72">
        <f t="shared" ref="D45" si="25">100*(C45/C44-1)</f>
        <v>-5.6407076116503312</v>
      </c>
      <c r="E45" s="72">
        <f t="shared" si="15"/>
        <v>1.3447364515323024</v>
      </c>
      <c r="F45" s="104">
        <v>1.652658446792428E-2</v>
      </c>
      <c r="G45" s="72">
        <f t="shared" ref="G45" si="26">100*(F45/F44-1)</f>
        <v>-2.3647127951588076</v>
      </c>
      <c r="H45" s="72">
        <f t="shared" ref="H45" si="27">100*(F45/F41-1)</f>
        <v>7.1302046810346909</v>
      </c>
      <c r="J45" s="107"/>
      <c r="K45" s="108"/>
    </row>
    <row r="46" spans="1:11" x14ac:dyDescent="0.25">
      <c r="A46" s="152">
        <v>2021</v>
      </c>
      <c r="B46" s="70" t="s">
        <v>4</v>
      </c>
      <c r="C46" s="104">
        <v>1.7280326303212565E-2</v>
      </c>
      <c r="D46" s="72">
        <f t="shared" ref="D46:D47" si="28">100*(C46/C45-1)</f>
        <v>-2.3862085970632552</v>
      </c>
      <c r="E46" s="72">
        <f t="shared" si="15"/>
        <v>-3.7940780279332231</v>
      </c>
      <c r="F46" s="104">
        <v>1.5760086073486737E-2</v>
      </c>
      <c r="G46" s="72">
        <f t="shared" ref="G46" si="29">100*(F46/F45-1)</f>
        <v>-4.6379722072954932</v>
      </c>
      <c r="H46" s="72">
        <f t="shared" ref="H46" si="30">100*(F46/F42-1)</f>
        <v>-3.2700736555468346</v>
      </c>
      <c r="J46" s="107"/>
      <c r="K46" s="108"/>
    </row>
    <row r="47" spans="1:11" x14ac:dyDescent="0.25">
      <c r="A47" s="152"/>
      <c r="B47" s="70" t="s">
        <v>5</v>
      </c>
      <c r="C47" s="104">
        <v>1.6835697915667192E-2</v>
      </c>
      <c r="D47" s="72">
        <f t="shared" si="28"/>
        <v>-2.5730323591326654</v>
      </c>
      <c r="E47" s="72">
        <f t="shared" si="15"/>
        <v>-12.230666777931699</v>
      </c>
      <c r="F47" s="104">
        <v>1.5404709187406048E-2</v>
      </c>
      <c r="G47" s="72">
        <f t="shared" ref="G47" si="31">100*(F47/F46-1)</f>
        <v>-2.2549171649420163</v>
      </c>
      <c r="H47" s="72">
        <f t="shared" ref="H47" si="32">100*(F47/F43-1)</f>
        <v>-10.319879346933892</v>
      </c>
      <c r="J47" s="107"/>
      <c r="K47" s="108"/>
    </row>
    <row r="48" spans="1:11" x14ac:dyDescent="0.25">
      <c r="A48" s="152"/>
      <c r="B48" s="70" t="s">
        <v>6</v>
      </c>
      <c r="C48" s="104">
        <v>1.5616071943116762E-2</v>
      </c>
      <c r="D48" s="72">
        <f t="shared" ref="D48" si="33">100*(C48/C47-1)</f>
        <v>-7.244285200766476</v>
      </c>
      <c r="E48" s="72">
        <f t="shared" ref="E48" si="34">100*(C48/C44-1)</f>
        <v>-16.763134183678563</v>
      </c>
      <c r="F48" s="104">
        <v>1.4151687314749748E-2</v>
      </c>
      <c r="G48" s="72">
        <f t="shared" ref="G48" si="35">100*(F48/F47-1)</f>
        <v>-8.1340183538206272</v>
      </c>
      <c r="H48" s="72">
        <f t="shared" ref="H48" si="36">100*(F48/F44-1)</f>
        <v>-16.395062870347576</v>
      </c>
      <c r="J48" s="107"/>
      <c r="K48" s="108"/>
    </row>
    <row r="49" spans="1:11" x14ac:dyDescent="0.25">
      <c r="A49" s="152"/>
      <c r="B49" s="70" t="s">
        <v>7</v>
      </c>
      <c r="C49" s="104">
        <v>1.5112189062080436E-2</v>
      </c>
      <c r="D49" s="72">
        <f t="shared" ref="D49" si="37">100*(C49/C48-1)</f>
        <v>-3.226694157607457</v>
      </c>
      <c r="E49" s="72">
        <f t="shared" ref="E49" si="38">100*(C49/C45-1)</f>
        <v>-14.633668088002649</v>
      </c>
      <c r="F49" s="104">
        <v>1.3722566996939037E-2</v>
      </c>
      <c r="G49" s="72">
        <f t="shared" ref="G49" si="39">100*(F49/F48-1)</f>
        <v>-3.0322908375982616</v>
      </c>
      <c r="H49" s="72">
        <f t="shared" ref="H49" si="40">100*(F49/F45-1)</f>
        <v>-16.966708858853664</v>
      </c>
      <c r="J49" s="107"/>
      <c r="K49" s="108"/>
    </row>
    <row r="50" spans="1:11" x14ac:dyDescent="0.25">
      <c r="A50" s="152">
        <v>2022</v>
      </c>
      <c r="B50" s="70" t="s">
        <v>4</v>
      </c>
      <c r="C50" s="104">
        <v>1.4361480338311991E-2</v>
      </c>
      <c r="D50" s="72">
        <f t="shared" ref="D50" si="41">100*(C50/C49-1)</f>
        <v>-4.967571016247585</v>
      </c>
      <c r="E50" s="72">
        <f t="shared" ref="E50" si="42">100*(C50/C46-1)</f>
        <v>-16.891150743825566</v>
      </c>
      <c r="F50" s="104">
        <v>1.3260551785249977E-2</v>
      </c>
      <c r="G50" s="72">
        <f t="shared" ref="G50" si="43">100*(F50/F49-1)</f>
        <v>-3.3668278813440478</v>
      </c>
      <c r="H50" s="72">
        <f t="shared" ref="H50" si="44">100*(F50/F46-1)</f>
        <v>-15.859902519452207</v>
      </c>
      <c r="J50" s="107"/>
      <c r="K50" s="108"/>
    </row>
    <row r="51" spans="1:11" x14ac:dyDescent="0.25">
      <c r="A51" s="152"/>
      <c r="B51" s="70" t="s">
        <v>5</v>
      </c>
      <c r="C51" s="104">
        <v>1.4895771613396757E-2</v>
      </c>
      <c r="D51" s="72">
        <f t="shared" ref="D51" si="45">100*(C51/C50-1)</f>
        <v>3.7203078129727452</v>
      </c>
      <c r="E51" s="72">
        <f t="shared" ref="E51" si="46">100*(C51/C47-1)</f>
        <v>-11.522696071097538</v>
      </c>
      <c r="F51" s="104">
        <v>1.3817598078478294E-2</v>
      </c>
      <c r="G51" s="72">
        <f>100*(F51/F50-1)</f>
        <v>4.2007776316512979</v>
      </c>
      <c r="H51" s="72">
        <f>100*(F51/F47-1)</f>
        <v>-10.302765794665437</v>
      </c>
      <c r="J51" s="107"/>
      <c r="K51" s="108"/>
    </row>
    <row r="52" spans="1:11" x14ac:dyDescent="0.25">
      <c r="A52" s="152"/>
      <c r="B52" s="70" t="s">
        <v>6</v>
      </c>
      <c r="C52" s="104">
        <v>1.4936249071338609E-2</v>
      </c>
      <c r="D52" s="72">
        <f t="shared" ref="D52" si="47">100*(C52/C51-1)</f>
        <v>0.2717379065173553</v>
      </c>
      <c r="E52" s="72">
        <f t="shared" ref="E52" si="48">100*(C52/C48-1)</f>
        <v>-4.3533538668013456</v>
      </c>
      <c r="F52" s="104">
        <v>1.4277356854722768E-2</v>
      </c>
      <c r="G52" s="72">
        <f>100*(F52/F51-1)</f>
        <v>3.327342231502417</v>
      </c>
      <c r="H52" s="72">
        <f>100*(F52/F48-1)</f>
        <v>0.88801806581777498</v>
      </c>
      <c r="J52" s="107"/>
      <c r="K52" s="108"/>
    </row>
    <row r="53" spans="1:11" x14ac:dyDescent="0.25">
      <c r="A53" s="152"/>
      <c r="B53" s="70" t="s">
        <v>7</v>
      </c>
      <c r="C53" s="104">
        <v>1.3882954873717426E-2</v>
      </c>
      <c r="D53" s="72">
        <f t="shared" ref="D53" si="49">100*(C53/C52-1)</f>
        <v>-7.0519324670500154</v>
      </c>
      <c r="E53" s="72">
        <f t="shared" ref="E53" si="50">100*(C53/C49-1)</f>
        <v>-8.1340577682912247</v>
      </c>
      <c r="F53" s="104">
        <v>1.3569110531161121E-2</v>
      </c>
      <c r="G53" s="72">
        <f>100*(F53/F52-1)</f>
        <v>-4.9606263313882852</v>
      </c>
      <c r="H53" s="72">
        <f>100*(F53/F49-1)</f>
        <v>-1.1182781312865542</v>
      </c>
      <c r="J53" s="107"/>
      <c r="K53" s="108"/>
    </row>
    <row r="54" spans="1:11" x14ac:dyDescent="0.25">
      <c r="A54" s="152">
        <v>2023</v>
      </c>
      <c r="B54" s="70" t="s">
        <v>4</v>
      </c>
      <c r="C54" s="104">
        <v>1.4725778586944589E-2</v>
      </c>
      <c r="D54" s="72">
        <f t="shared" ref="D54" si="51">100*(C54/C53-1)</f>
        <v>6.0709245322316585</v>
      </c>
      <c r="E54" s="72">
        <f t="shared" ref="E54" si="52">100*(C54/C50-1)</f>
        <v>2.5366343862252227</v>
      </c>
      <c r="F54" s="104">
        <v>1.4144178593816985E-2</v>
      </c>
      <c r="G54" s="72">
        <f>100*(F54/F53-1)</f>
        <v>4.2380674940721841</v>
      </c>
      <c r="H54" s="72">
        <f>100*(F54/F50-1)</f>
        <v>6.6635749618646045</v>
      </c>
      <c r="J54" s="107"/>
      <c r="K54" s="108"/>
    </row>
    <row r="55" spans="1:11" x14ac:dyDescent="0.25">
      <c r="A55" s="152"/>
      <c r="B55" s="70" t="s">
        <v>5</v>
      </c>
      <c r="C55" s="104">
        <v>1.4591494775921294E-2</v>
      </c>
      <c r="D55" s="72">
        <f t="shared" ref="D55" si="53">100*(C55/C54-1)</f>
        <v>-0.91189617058582417</v>
      </c>
      <c r="E55" s="72">
        <f t="shared" ref="E55" si="54">100*(C55/C51-1)</f>
        <v>-2.0427061140075975</v>
      </c>
      <c r="F55" s="104">
        <v>1.4144178593816985E-2</v>
      </c>
      <c r="G55" s="72">
        <f>100*(F55/F54-1)</f>
        <v>0</v>
      </c>
      <c r="H55" s="72">
        <f>100*(F55/F51-1)</f>
        <v>2.3635114690979453</v>
      </c>
      <c r="J55" s="107"/>
      <c r="K55" s="108"/>
    </row>
    <row r="56" spans="1:11" x14ac:dyDescent="0.25">
      <c r="A56" s="116"/>
      <c r="B56" s="74"/>
      <c r="C56" s="127"/>
      <c r="D56" s="76"/>
      <c r="E56" s="76"/>
      <c r="F56" s="120"/>
      <c r="G56" s="76"/>
      <c r="H56" s="76"/>
    </row>
    <row r="57" spans="1:11" x14ac:dyDescent="0.25">
      <c r="A57" s="63" t="s">
        <v>87</v>
      </c>
      <c r="D57" s="108"/>
    </row>
    <row r="58" spans="1:11" x14ac:dyDescent="0.25">
      <c r="A58" s="63" t="s">
        <v>88</v>
      </c>
    </row>
    <row r="59" spans="1:11" x14ac:dyDescent="0.25">
      <c r="A59" s="77" t="s">
        <v>92</v>
      </c>
    </row>
    <row r="60" spans="1:11" x14ac:dyDescent="0.25">
      <c r="A60" s="63" t="s">
        <v>146</v>
      </c>
    </row>
    <row r="61" spans="1:11" x14ac:dyDescent="0.25">
      <c r="A61" s="63" t="s">
        <v>152</v>
      </c>
    </row>
  </sheetData>
  <mergeCells count="26">
    <mergeCell ref="A54:A55"/>
    <mergeCell ref="A46:A49"/>
    <mergeCell ref="A14:A17"/>
    <mergeCell ref="A50:A53"/>
    <mergeCell ref="A8:H8"/>
    <mergeCell ref="A2:H2"/>
    <mergeCell ref="A3:H3"/>
    <mergeCell ref="A4:H4"/>
    <mergeCell ref="A5:H5"/>
    <mergeCell ref="A7:H7"/>
    <mergeCell ref="G12:H12"/>
    <mergeCell ref="A9:H9"/>
    <mergeCell ref="A11:A13"/>
    <mergeCell ref="B11:B13"/>
    <mergeCell ref="C11:E11"/>
    <mergeCell ref="F11:H11"/>
    <mergeCell ref="C12:C13"/>
    <mergeCell ref="D12:E12"/>
    <mergeCell ref="F12:F13"/>
    <mergeCell ref="A42:A45"/>
    <mergeCell ref="A30:A33"/>
    <mergeCell ref="A34:A37"/>
    <mergeCell ref="A18:A21"/>
    <mergeCell ref="A22:A25"/>
    <mergeCell ref="A26:A29"/>
    <mergeCell ref="A38:A4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S62"/>
  <sheetViews>
    <sheetView workbookViewId="0">
      <selection activeCell="H19" sqref="H19"/>
    </sheetView>
  </sheetViews>
  <sheetFormatPr baseColWidth="10" defaultRowHeight="15" x14ac:dyDescent="0.25"/>
  <sheetData>
    <row r="3" spans="2:19" x14ac:dyDescent="0.25">
      <c r="C3" s="197" t="s">
        <v>116</v>
      </c>
      <c r="D3" s="198"/>
      <c r="E3" s="30"/>
      <c r="F3" s="34"/>
      <c r="G3" s="38"/>
      <c r="H3" s="34"/>
      <c r="I3" s="30"/>
      <c r="J3" s="39"/>
      <c r="K3" s="38"/>
      <c r="L3" s="34"/>
      <c r="M3" s="38"/>
      <c r="N3" s="40"/>
      <c r="O3" s="41"/>
      <c r="P3" s="34"/>
      <c r="Q3" s="41" t="s">
        <v>138</v>
      </c>
      <c r="R3" s="34" t="s">
        <v>140</v>
      </c>
      <c r="S3" s="46" t="s">
        <v>138</v>
      </c>
    </row>
    <row r="4" spans="2:19" x14ac:dyDescent="0.25">
      <c r="C4" s="196" t="s">
        <v>117</v>
      </c>
      <c r="D4" s="199"/>
      <c r="E4" s="31" t="s">
        <v>118</v>
      </c>
      <c r="F4" s="35" t="s">
        <v>120</v>
      </c>
      <c r="G4" s="31" t="s">
        <v>112</v>
      </c>
      <c r="H4" s="35" t="s">
        <v>123</v>
      </c>
      <c r="I4" s="31" t="s">
        <v>113</v>
      </c>
      <c r="J4" s="35" t="s">
        <v>126</v>
      </c>
      <c r="K4" s="31" t="s">
        <v>128</v>
      </c>
      <c r="L4" s="35" t="s">
        <v>115</v>
      </c>
      <c r="M4" s="31" t="s">
        <v>114</v>
      </c>
      <c r="N4" s="35" t="s">
        <v>132</v>
      </c>
      <c r="O4" s="31" t="s">
        <v>134</v>
      </c>
      <c r="P4" s="35" t="s">
        <v>136</v>
      </c>
      <c r="Q4" s="42"/>
      <c r="R4" s="45"/>
      <c r="S4" s="47"/>
    </row>
    <row r="5" spans="2:19" x14ac:dyDescent="0.25">
      <c r="C5" s="200" t="s">
        <v>9</v>
      </c>
      <c r="D5" s="201"/>
      <c r="E5" s="31" t="s">
        <v>119</v>
      </c>
      <c r="F5" s="35" t="s">
        <v>121</v>
      </c>
      <c r="G5" s="31" t="s">
        <v>122</v>
      </c>
      <c r="H5" s="35" t="s">
        <v>124</v>
      </c>
      <c r="I5" s="31" t="s">
        <v>125</v>
      </c>
      <c r="J5" s="35" t="s">
        <v>127</v>
      </c>
      <c r="K5" s="31" t="s">
        <v>129</v>
      </c>
      <c r="L5" s="35" t="s">
        <v>130</v>
      </c>
      <c r="M5" s="31" t="s">
        <v>131</v>
      </c>
      <c r="N5" s="35" t="s">
        <v>133</v>
      </c>
      <c r="O5" s="31" t="s">
        <v>135</v>
      </c>
      <c r="P5" s="35" t="s">
        <v>137</v>
      </c>
      <c r="Q5" s="50" t="s">
        <v>139</v>
      </c>
      <c r="R5" s="35" t="s">
        <v>141</v>
      </c>
      <c r="S5" s="51" t="s">
        <v>142</v>
      </c>
    </row>
    <row r="6" spans="2:19" x14ac:dyDescent="0.25">
      <c r="B6">
        <f>+C6</f>
        <v>2005</v>
      </c>
      <c r="C6" s="196">
        <v>2005</v>
      </c>
      <c r="D6" s="28" t="s">
        <v>4</v>
      </c>
      <c r="E6" s="32">
        <v>7143.6430660990181</v>
      </c>
      <c r="F6" s="36">
        <v>5012.7028371764654</v>
      </c>
      <c r="G6" s="32">
        <v>12225.325997997501</v>
      </c>
      <c r="H6" s="36">
        <v>2829.2932319862439</v>
      </c>
      <c r="I6" s="32">
        <v>3031.488832629118</v>
      </c>
      <c r="J6" s="36">
        <v>12540.418578965189</v>
      </c>
      <c r="K6" s="32">
        <v>2773.7675806790789</v>
      </c>
      <c r="L6" s="36">
        <v>2774.410441230822</v>
      </c>
      <c r="M6" s="32">
        <v>8079.4405240614115</v>
      </c>
      <c r="N6" s="36">
        <v>2710.2996834915757</v>
      </c>
      <c r="O6" s="32">
        <v>9792.4442481508213</v>
      </c>
      <c r="P6" s="36">
        <v>1950.9703052677487</v>
      </c>
      <c r="Q6" s="43">
        <v>70864.205327734991</v>
      </c>
      <c r="R6" s="36">
        <v>7672.3317237927649</v>
      </c>
      <c r="S6" s="48">
        <v>78536.537051527761</v>
      </c>
    </row>
    <row r="7" spans="2:19" x14ac:dyDescent="0.25">
      <c r="B7">
        <f>+IF(C7=0,B6,C7)</f>
        <v>2005</v>
      </c>
      <c r="C7" s="196"/>
      <c r="D7" s="28" t="s">
        <v>5</v>
      </c>
      <c r="E7" s="32">
        <v>5664.8283381456677</v>
      </c>
      <c r="F7" s="36">
        <v>5398.4069817495983</v>
      </c>
      <c r="G7" s="32">
        <v>13462.606800532392</v>
      </c>
      <c r="H7" s="36">
        <v>2955.4044930926329</v>
      </c>
      <c r="I7" s="32">
        <v>2620.2976962479315</v>
      </c>
      <c r="J7" s="36">
        <v>13404.778657602017</v>
      </c>
      <c r="K7" s="32">
        <v>3037.8246790701278</v>
      </c>
      <c r="L7" s="36">
        <v>2896.2994660769918</v>
      </c>
      <c r="M7" s="32">
        <v>8115.402329208021</v>
      </c>
      <c r="N7" s="36">
        <v>3966.0479345879776</v>
      </c>
      <c r="O7" s="32">
        <v>10777.282249022188</v>
      </c>
      <c r="P7" s="36">
        <v>1973.1101129773383</v>
      </c>
      <c r="Q7" s="43">
        <v>74272.289738312931</v>
      </c>
      <c r="R7" s="36">
        <v>6563.9867603761832</v>
      </c>
      <c r="S7" s="48">
        <v>80836.276498689112</v>
      </c>
    </row>
    <row r="8" spans="2:19" x14ac:dyDescent="0.25">
      <c r="B8">
        <f t="shared" ref="B8:B53" si="0">+IF(C8=0,B7,C8)</f>
        <v>2005</v>
      </c>
      <c r="C8" s="196"/>
      <c r="D8" s="28" t="s">
        <v>6</v>
      </c>
      <c r="E8" s="32">
        <v>6916.4799933599452</v>
      </c>
      <c r="F8" s="36">
        <v>5850.7608516787204</v>
      </c>
      <c r="G8" s="32">
        <v>13998.97621495559</v>
      </c>
      <c r="H8" s="36">
        <v>3099.5988434415153</v>
      </c>
      <c r="I8" s="32">
        <v>3217.7265446702804</v>
      </c>
      <c r="J8" s="36">
        <v>13862.060063399154</v>
      </c>
      <c r="K8" s="32">
        <v>2892.9519813229376</v>
      </c>
      <c r="L8" s="36">
        <v>3049.6021944089821</v>
      </c>
      <c r="M8" s="32">
        <v>8047.1565806926328</v>
      </c>
      <c r="N8" s="36">
        <v>4696.3507985357946</v>
      </c>
      <c r="O8" s="32">
        <v>10763.400398804497</v>
      </c>
      <c r="P8" s="36">
        <v>2032.5716656921513</v>
      </c>
      <c r="Q8" s="43">
        <v>78427.636130962186</v>
      </c>
      <c r="R8" s="36">
        <v>8336.3582196101652</v>
      </c>
      <c r="S8" s="48">
        <v>86763.99435057235</v>
      </c>
    </row>
    <row r="9" spans="2:19" x14ac:dyDescent="0.25">
      <c r="B9">
        <f t="shared" si="0"/>
        <v>2005</v>
      </c>
      <c r="C9" s="196"/>
      <c r="D9" s="28" t="s">
        <v>7</v>
      </c>
      <c r="E9" s="32">
        <v>5714.3446129281301</v>
      </c>
      <c r="F9" s="36">
        <v>5810.3987255643569</v>
      </c>
      <c r="G9" s="32">
        <v>14357.563772402737</v>
      </c>
      <c r="H9" s="36">
        <v>3150.3815227440155</v>
      </c>
      <c r="I9" s="32">
        <v>4716.1236822723758</v>
      </c>
      <c r="J9" s="36">
        <v>15108.389704775176</v>
      </c>
      <c r="K9" s="32">
        <v>3568.5076218105701</v>
      </c>
      <c r="L9" s="36">
        <v>3125.6660382510431</v>
      </c>
      <c r="M9" s="32">
        <v>8314.4548070223354</v>
      </c>
      <c r="N9" s="36">
        <v>5310.3431638774982</v>
      </c>
      <c r="O9" s="32">
        <v>12014.084716660545</v>
      </c>
      <c r="P9" s="36">
        <v>2112.5481755568253</v>
      </c>
      <c r="Q9" s="43">
        <v>83302.806543865605</v>
      </c>
      <c r="R9" s="36">
        <v>7501.3232962210186</v>
      </c>
      <c r="S9" s="48">
        <v>90804.129840086622</v>
      </c>
    </row>
    <row r="10" spans="2:19" x14ac:dyDescent="0.25">
      <c r="B10">
        <f t="shared" si="0"/>
        <v>2006</v>
      </c>
      <c r="C10" s="196">
        <v>2006</v>
      </c>
      <c r="D10" s="28" t="s">
        <v>4</v>
      </c>
      <c r="E10" s="32">
        <v>7271.0524102846457</v>
      </c>
      <c r="F10" s="36">
        <v>5889.8077388456504</v>
      </c>
      <c r="G10" s="32">
        <v>13208.223127756886</v>
      </c>
      <c r="H10" s="36">
        <v>3100.2481199794061</v>
      </c>
      <c r="I10" s="32">
        <v>3283.9686467984702</v>
      </c>
      <c r="J10" s="36">
        <v>13834.215261834535</v>
      </c>
      <c r="K10" s="32">
        <v>3340.0870076176252</v>
      </c>
      <c r="L10" s="36">
        <v>3064.5973130201378</v>
      </c>
      <c r="M10" s="32">
        <v>8835.9586638797755</v>
      </c>
      <c r="N10" s="36">
        <v>4238.7619680177713</v>
      </c>
      <c r="O10" s="32">
        <v>10628.431328199913</v>
      </c>
      <c r="P10" s="36">
        <v>2137.5424984506799</v>
      </c>
      <c r="Q10" s="43">
        <v>78832.894084685482</v>
      </c>
      <c r="R10" s="36">
        <v>8846.7802664595438</v>
      </c>
      <c r="S10" s="48">
        <v>87679.674351145019</v>
      </c>
    </row>
    <row r="11" spans="2:19" x14ac:dyDescent="0.25">
      <c r="B11">
        <f t="shared" si="0"/>
        <v>2006</v>
      </c>
      <c r="C11" s="196"/>
      <c r="D11" s="28" t="s">
        <v>5</v>
      </c>
      <c r="E11" s="32">
        <v>6070.0208529193296</v>
      </c>
      <c r="F11" s="36">
        <v>6559.0298493617393</v>
      </c>
      <c r="G11" s="32">
        <v>14470.893058490299</v>
      </c>
      <c r="H11" s="36">
        <v>3187.9698390335479</v>
      </c>
      <c r="I11" s="32">
        <v>3135.7114846650566</v>
      </c>
      <c r="J11" s="36">
        <v>14802.30975713632</v>
      </c>
      <c r="K11" s="32">
        <v>3587.402614715319</v>
      </c>
      <c r="L11" s="36">
        <v>3039.6834612276843</v>
      </c>
      <c r="M11" s="32">
        <v>8934.9872715009697</v>
      </c>
      <c r="N11" s="36">
        <v>4645.7631550055248</v>
      </c>
      <c r="O11" s="32">
        <v>11645.644649246093</v>
      </c>
      <c r="P11" s="36">
        <v>2192.8093031922526</v>
      </c>
      <c r="Q11" s="43">
        <v>82272.225296494129</v>
      </c>
      <c r="R11" s="36">
        <v>7334.4371171483499</v>
      </c>
      <c r="S11" s="48">
        <v>89606.66241364248</v>
      </c>
    </row>
    <row r="12" spans="2:19" x14ac:dyDescent="0.25">
      <c r="B12">
        <f t="shared" si="0"/>
        <v>2006</v>
      </c>
      <c r="C12" s="196"/>
      <c r="D12" s="28" t="s">
        <v>6</v>
      </c>
      <c r="E12" s="32">
        <v>7565.9131306539421</v>
      </c>
      <c r="F12" s="36">
        <v>7183.5731119022976</v>
      </c>
      <c r="G12" s="32">
        <v>16305.50472932644</v>
      </c>
      <c r="H12" s="36">
        <v>3418.8548486885315</v>
      </c>
      <c r="I12" s="32">
        <v>4225.6909107308093</v>
      </c>
      <c r="J12" s="36">
        <v>16034.844326323488</v>
      </c>
      <c r="K12" s="32">
        <v>3406.9428756083184</v>
      </c>
      <c r="L12" s="36">
        <v>3128.9988635411951</v>
      </c>
      <c r="M12" s="32">
        <v>8908.4014620844173</v>
      </c>
      <c r="N12" s="36">
        <v>4900.2800732156957</v>
      </c>
      <c r="O12" s="32">
        <v>11831.780401266366</v>
      </c>
      <c r="P12" s="36">
        <v>2243.3990680524307</v>
      </c>
      <c r="Q12" s="43">
        <v>89154.183801393956</v>
      </c>
      <c r="R12" s="36">
        <v>9967.6464241395242</v>
      </c>
      <c r="S12" s="48">
        <v>99121.830225533486</v>
      </c>
    </row>
    <row r="13" spans="2:19" x14ac:dyDescent="0.25">
      <c r="B13">
        <f t="shared" si="0"/>
        <v>2006</v>
      </c>
      <c r="C13" s="196"/>
      <c r="D13" s="28" t="s">
        <v>7</v>
      </c>
      <c r="E13" s="32">
        <v>6518.7175703349503</v>
      </c>
      <c r="F13" s="36">
        <v>6495.8793834479038</v>
      </c>
      <c r="G13" s="32">
        <v>16993.244639114426</v>
      </c>
      <c r="H13" s="36">
        <v>3585.2040480334131</v>
      </c>
      <c r="I13" s="32">
        <v>6105.5288636436035</v>
      </c>
      <c r="J13" s="36">
        <v>17479.263175239012</v>
      </c>
      <c r="K13" s="32">
        <v>3671.6659059655622</v>
      </c>
      <c r="L13" s="36">
        <v>3247.4685070577234</v>
      </c>
      <c r="M13" s="32">
        <v>9241.4881363127733</v>
      </c>
      <c r="N13" s="36">
        <v>5659.4489448586546</v>
      </c>
      <c r="O13" s="32">
        <v>13419.81828682862</v>
      </c>
      <c r="P13" s="36">
        <v>2280.6174672777324</v>
      </c>
      <c r="Q13" s="43">
        <v>94698.344928114369</v>
      </c>
      <c r="R13" s="36">
        <v>9485.1361922526958</v>
      </c>
      <c r="S13" s="48">
        <v>104183.48112036707</v>
      </c>
    </row>
    <row r="14" spans="2:19" x14ac:dyDescent="0.25">
      <c r="B14">
        <f t="shared" si="0"/>
        <v>2007</v>
      </c>
      <c r="C14" s="196">
        <v>2007</v>
      </c>
      <c r="D14" s="28" t="s">
        <v>4</v>
      </c>
      <c r="E14" s="32">
        <v>7916.7023654089526</v>
      </c>
      <c r="F14" s="36">
        <v>6046.9959231403873</v>
      </c>
      <c r="G14" s="32">
        <v>15874.474797644123</v>
      </c>
      <c r="H14" s="36">
        <v>3586.8999522346621</v>
      </c>
      <c r="I14" s="32">
        <v>3922.6880630196983</v>
      </c>
      <c r="J14" s="36">
        <v>16510.322926783727</v>
      </c>
      <c r="K14" s="32">
        <v>3584.7328907566121</v>
      </c>
      <c r="L14" s="36">
        <v>3343.8465402308439</v>
      </c>
      <c r="M14" s="32">
        <v>9290.4998328917991</v>
      </c>
      <c r="N14" s="36">
        <v>4849.995636507243</v>
      </c>
      <c r="O14" s="32">
        <v>11674.183809067668</v>
      </c>
      <c r="P14" s="36">
        <v>2391.8099418308648</v>
      </c>
      <c r="Q14" s="43">
        <v>88993.152679516585</v>
      </c>
      <c r="R14" s="36">
        <v>10887.462361037447</v>
      </c>
      <c r="S14" s="48">
        <v>99880.615040554025</v>
      </c>
    </row>
    <row r="15" spans="2:19" x14ac:dyDescent="0.25">
      <c r="B15">
        <f t="shared" si="0"/>
        <v>2007</v>
      </c>
      <c r="C15" s="196"/>
      <c r="D15" s="28" t="s">
        <v>5</v>
      </c>
      <c r="E15" s="32">
        <v>6428.4476799381246</v>
      </c>
      <c r="F15" s="36">
        <v>5803.735830729589</v>
      </c>
      <c r="G15" s="32">
        <v>16659.597955112695</v>
      </c>
      <c r="H15" s="36">
        <v>3640.3275669205273</v>
      </c>
      <c r="I15" s="32">
        <v>4214.3576134751165</v>
      </c>
      <c r="J15" s="36">
        <v>17228.465021862503</v>
      </c>
      <c r="K15" s="32">
        <v>3864.9615002008663</v>
      </c>
      <c r="L15" s="36">
        <v>3702.6797045048606</v>
      </c>
      <c r="M15" s="32">
        <v>9688.8287157349623</v>
      </c>
      <c r="N15" s="36">
        <v>5415.2084363951308</v>
      </c>
      <c r="O15" s="32">
        <v>12831.877646391371</v>
      </c>
      <c r="P15" s="36">
        <v>2437.9497444357935</v>
      </c>
      <c r="Q15" s="43">
        <v>91916.437415701541</v>
      </c>
      <c r="R15" s="36">
        <v>8658.2382904225706</v>
      </c>
      <c r="S15" s="48">
        <v>100574.67570612411</v>
      </c>
    </row>
    <row r="16" spans="2:19" x14ac:dyDescent="0.25">
      <c r="B16">
        <f t="shared" si="0"/>
        <v>2007</v>
      </c>
      <c r="C16" s="196"/>
      <c r="D16" s="28" t="s">
        <v>6</v>
      </c>
      <c r="E16" s="32">
        <v>8049.5866501960463</v>
      </c>
      <c r="F16" s="36">
        <v>6739.2372858225262</v>
      </c>
      <c r="G16" s="32">
        <v>17785.493213872585</v>
      </c>
      <c r="H16" s="36">
        <v>3705.9472057010198</v>
      </c>
      <c r="I16" s="32">
        <v>5060.5216439545366</v>
      </c>
      <c r="J16" s="36">
        <v>18098.778804430036</v>
      </c>
      <c r="K16" s="32">
        <v>4287.4216597437853</v>
      </c>
      <c r="L16" s="36">
        <v>3670.130310073409</v>
      </c>
      <c r="M16" s="32">
        <v>9840.9074797151225</v>
      </c>
      <c r="N16" s="36">
        <v>5965.5499960432699</v>
      </c>
      <c r="O16" s="32">
        <v>13157.519026554675</v>
      </c>
      <c r="P16" s="36">
        <v>2505.3689758160344</v>
      </c>
      <c r="Q16" s="43">
        <v>98866.462251923032</v>
      </c>
      <c r="R16" s="36">
        <v>11237.376266281528</v>
      </c>
      <c r="S16" s="48">
        <v>110103.83851820456</v>
      </c>
    </row>
    <row r="17" spans="2:19" x14ac:dyDescent="0.25">
      <c r="B17">
        <f t="shared" si="0"/>
        <v>2007</v>
      </c>
      <c r="C17" s="196"/>
      <c r="D17" s="28" t="s">
        <v>7</v>
      </c>
      <c r="E17" s="32">
        <v>7320.4355727261163</v>
      </c>
      <c r="F17" s="36">
        <v>7854.4122688384259</v>
      </c>
      <c r="G17" s="32">
        <v>18900.614069950589</v>
      </c>
      <c r="H17" s="36">
        <v>3824.8765008217638</v>
      </c>
      <c r="I17" s="32">
        <v>6604.3188474631597</v>
      </c>
      <c r="J17" s="36">
        <v>19551.602019209553</v>
      </c>
      <c r="K17" s="32">
        <v>4187.9840708319598</v>
      </c>
      <c r="L17" s="36">
        <v>4178.0265162017013</v>
      </c>
      <c r="M17" s="32">
        <v>10235.137517711983</v>
      </c>
      <c r="N17" s="36">
        <v>6838.0037133233927</v>
      </c>
      <c r="O17" s="32">
        <v>14959.904492874692</v>
      </c>
      <c r="P17" s="36">
        <v>2620.5138580325429</v>
      </c>
      <c r="Q17" s="43">
        <v>107075.82944798589</v>
      </c>
      <c r="R17" s="36">
        <v>9883.9230822585614</v>
      </c>
      <c r="S17" s="48">
        <v>116959.75253024446</v>
      </c>
    </row>
    <row r="18" spans="2:19" x14ac:dyDescent="0.25">
      <c r="B18">
        <f t="shared" si="0"/>
        <v>2008</v>
      </c>
      <c r="C18" s="196">
        <v>2008</v>
      </c>
      <c r="D18" s="28" t="s">
        <v>4</v>
      </c>
      <c r="E18" s="32">
        <v>8590.4897632972479</v>
      </c>
      <c r="F18" s="36">
        <v>8112.0931643208323</v>
      </c>
      <c r="G18" s="32">
        <v>17101.030817218369</v>
      </c>
      <c r="H18" s="36">
        <v>3731.0146497012752</v>
      </c>
      <c r="I18" s="32">
        <v>4662.4637661519218</v>
      </c>
      <c r="J18" s="36">
        <v>17853.046148438072</v>
      </c>
      <c r="K18" s="32">
        <v>4066.6218899325931</v>
      </c>
      <c r="L18" s="36">
        <v>4194.6890600351689</v>
      </c>
      <c r="M18" s="32">
        <v>10117.992526766207</v>
      </c>
      <c r="N18" s="36">
        <v>5699.4101102248724</v>
      </c>
      <c r="O18" s="32">
        <v>12876.69465581722</v>
      </c>
      <c r="P18" s="36">
        <v>2660.5483457056234</v>
      </c>
      <c r="Q18" s="43">
        <v>99666.094897609393</v>
      </c>
      <c r="R18" s="36">
        <v>11715.37028819913</v>
      </c>
      <c r="S18" s="48">
        <v>111381.46518580853</v>
      </c>
    </row>
    <row r="19" spans="2:19" x14ac:dyDescent="0.25">
      <c r="B19">
        <f t="shared" si="0"/>
        <v>2008</v>
      </c>
      <c r="C19" s="196"/>
      <c r="D19" s="28" t="s">
        <v>5</v>
      </c>
      <c r="E19" s="32">
        <v>6993.4948935487582</v>
      </c>
      <c r="F19" s="36">
        <v>8675.3434495356596</v>
      </c>
      <c r="G19" s="32">
        <v>17894.780368617827</v>
      </c>
      <c r="H19" s="36">
        <v>3963.0181640789287</v>
      </c>
      <c r="I19" s="32">
        <v>5494.5880506025087</v>
      </c>
      <c r="J19" s="36">
        <v>18214.398488962568</v>
      </c>
      <c r="K19" s="32">
        <v>4187.2324631148349</v>
      </c>
      <c r="L19" s="36">
        <v>4244.0346718255878</v>
      </c>
      <c r="M19" s="32">
        <v>10458.524958778951</v>
      </c>
      <c r="N19" s="36">
        <v>6263.7143432421672</v>
      </c>
      <c r="O19" s="32">
        <v>14250.645348191181</v>
      </c>
      <c r="P19" s="36">
        <v>2698.3716609389176</v>
      </c>
      <c r="Q19" s="43">
        <v>103338.14686143791</v>
      </c>
      <c r="R19" s="36">
        <v>9194.4329399969465</v>
      </c>
      <c r="S19" s="48">
        <v>112532.57980143485</v>
      </c>
    </row>
    <row r="20" spans="2:19" x14ac:dyDescent="0.25">
      <c r="B20">
        <f t="shared" si="0"/>
        <v>2008</v>
      </c>
      <c r="C20" s="196"/>
      <c r="D20" s="28" t="s">
        <v>6</v>
      </c>
      <c r="E20" s="32">
        <v>8603.4771572753398</v>
      </c>
      <c r="F20" s="36">
        <v>11320.695808063843</v>
      </c>
      <c r="G20" s="32">
        <v>18876.600098605006</v>
      </c>
      <c r="H20" s="36">
        <v>4039.3175093212749</v>
      </c>
      <c r="I20" s="32">
        <v>6787.5260130655697</v>
      </c>
      <c r="J20" s="36">
        <v>18961.691789001194</v>
      </c>
      <c r="K20" s="32">
        <v>4477.1762589307436</v>
      </c>
      <c r="L20" s="36">
        <v>4519.8413770498037</v>
      </c>
      <c r="M20" s="32">
        <v>10599.938690273699</v>
      </c>
      <c r="N20" s="36">
        <v>6747.1687646865157</v>
      </c>
      <c r="O20" s="32">
        <v>14192.520438470889</v>
      </c>
      <c r="P20" s="36">
        <v>2776.9566445897385</v>
      </c>
      <c r="Q20" s="43">
        <v>111902.91054933362</v>
      </c>
      <c r="R20" s="36">
        <v>11898.078700656995</v>
      </c>
      <c r="S20" s="48">
        <v>123800.98924999061</v>
      </c>
    </row>
    <row r="21" spans="2:19" x14ac:dyDescent="0.25">
      <c r="B21">
        <f t="shared" si="0"/>
        <v>2008</v>
      </c>
      <c r="C21" s="196"/>
      <c r="D21" s="28" t="s">
        <v>7</v>
      </c>
      <c r="E21" s="32">
        <v>7682.8119615047071</v>
      </c>
      <c r="F21" s="36">
        <v>10566.904470476431</v>
      </c>
      <c r="G21" s="32">
        <v>19393.898143167626</v>
      </c>
      <c r="H21" s="36">
        <v>4161.5765211035268</v>
      </c>
      <c r="I21" s="32">
        <v>7569.756338487603</v>
      </c>
      <c r="J21" s="36">
        <v>20605.307140148969</v>
      </c>
      <c r="K21" s="32">
        <v>4392.780959404874</v>
      </c>
      <c r="L21" s="36">
        <v>5025.4992334118815</v>
      </c>
      <c r="M21" s="32">
        <v>11059.373795797872</v>
      </c>
      <c r="N21" s="36">
        <v>7700.3622633701925</v>
      </c>
      <c r="O21" s="32">
        <v>16168.647167994865</v>
      </c>
      <c r="P21" s="36">
        <v>2847.3357215794208</v>
      </c>
      <c r="Q21" s="43">
        <v>117174.25371644799</v>
      </c>
      <c r="R21" s="36">
        <v>10728.118071147055</v>
      </c>
      <c r="S21" s="48">
        <v>127902.37178759504</v>
      </c>
    </row>
    <row r="22" spans="2:19" x14ac:dyDescent="0.25">
      <c r="B22">
        <f t="shared" si="0"/>
        <v>2009</v>
      </c>
      <c r="C22" s="196">
        <v>2009</v>
      </c>
      <c r="D22" s="28" t="s">
        <v>4</v>
      </c>
      <c r="E22" s="32">
        <v>8844.6615364856189</v>
      </c>
      <c r="F22" s="36">
        <v>8042.9994107715111</v>
      </c>
      <c r="G22" s="32">
        <v>17565.8112982647</v>
      </c>
      <c r="H22" s="36">
        <v>3889.2005753896387</v>
      </c>
      <c r="I22" s="32">
        <v>5677.9911911760701</v>
      </c>
      <c r="J22" s="36">
        <v>18671.8137541008</v>
      </c>
      <c r="K22" s="32">
        <v>4343.1855807101474</v>
      </c>
      <c r="L22" s="36">
        <v>4758.1684026463918</v>
      </c>
      <c r="M22" s="32">
        <v>11019.489032803609</v>
      </c>
      <c r="N22" s="36">
        <v>6537.419635982832</v>
      </c>
      <c r="O22" s="32">
        <v>14174.14148570317</v>
      </c>
      <c r="P22" s="36">
        <v>2840.494624052857</v>
      </c>
      <c r="Q22" s="43">
        <v>106365.37652808735</v>
      </c>
      <c r="R22" s="36">
        <v>11696.532499470597</v>
      </c>
      <c r="S22" s="48">
        <v>118061.90902755795</v>
      </c>
    </row>
    <row r="23" spans="2:19" x14ac:dyDescent="0.25">
      <c r="B23">
        <f t="shared" si="0"/>
        <v>2009</v>
      </c>
      <c r="C23" s="196"/>
      <c r="D23" s="28" t="s">
        <v>5</v>
      </c>
      <c r="E23" s="32">
        <v>7578.0847716290182</v>
      </c>
      <c r="F23" s="36">
        <v>9003.9682777736962</v>
      </c>
      <c r="G23" s="32">
        <v>17909.127812250194</v>
      </c>
      <c r="H23" s="36">
        <v>3970.8643331853154</v>
      </c>
      <c r="I23" s="32">
        <v>7073.4649674908505</v>
      </c>
      <c r="J23" s="36">
        <v>19202.740599870569</v>
      </c>
      <c r="K23" s="32">
        <v>4422.5707876973602</v>
      </c>
      <c r="L23" s="36">
        <v>4714.1173728945178</v>
      </c>
      <c r="M23" s="32">
        <v>11376.848344800086</v>
      </c>
      <c r="N23" s="36">
        <v>7150.5438785286588</v>
      </c>
      <c r="O23" s="32">
        <v>15753.352088381727</v>
      </c>
      <c r="P23" s="36">
        <v>2919.4397549211963</v>
      </c>
      <c r="Q23" s="43">
        <v>111075.12298942318</v>
      </c>
      <c r="R23" s="36">
        <v>8884.973970097828</v>
      </c>
      <c r="S23" s="48">
        <v>119960.096959521</v>
      </c>
    </row>
    <row r="24" spans="2:19" x14ac:dyDescent="0.25">
      <c r="B24">
        <f t="shared" si="0"/>
        <v>2009</v>
      </c>
      <c r="C24" s="196"/>
      <c r="D24" s="28" t="s">
        <v>6</v>
      </c>
      <c r="E24" s="32">
        <v>9224.7257537342484</v>
      </c>
      <c r="F24" s="36">
        <v>9630.653381667149</v>
      </c>
      <c r="G24" s="32">
        <v>19093.705555656867</v>
      </c>
      <c r="H24" s="36">
        <v>4141.9890828888856</v>
      </c>
      <c r="I24" s="32">
        <v>7809.6523319572598</v>
      </c>
      <c r="J24" s="36">
        <v>19977.624829549834</v>
      </c>
      <c r="K24" s="32">
        <v>4251.204798927085</v>
      </c>
      <c r="L24" s="36">
        <v>4955.7741395430394</v>
      </c>
      <c r="M24" s="32">
        <v>11510.670987212303</v>
      </c>
      <c r="N24" s="36">
        <v>7567.8573531250049</v>
      </c>
      <c r="O24" s="32">
        <v>15852.717306740604</v>
      </c>
      <c r="P24" s="36">
        <v>3000.0082320147199</v>
      </c>
      <c r="Q24" s="43">
        <v>117016.583753017</v>
      </c>
      <c r="R24" s="36">
        <v>12057.015222182397</v>
      </c>
      <c r="S24" s="48">
        <v>129073.59897519939</v>
      </c>
    </row>
    <row r="25" spans="2:19" x14ac:dyDescent="0.25">
      <c r="B25">
        <f t="shared" si="0"/>
        <v>2009</v>
      </c>
      <c r="C25" s="196"/>
      <c r="D25" s="28" t="s">
        <v>7</v>
      </c>
      <c r="E25" s="32">
        <v>7906.9462218314056</v>
      </c>
      <c r="F25" s="36">
        <v>10555.90525710644</v>
      </c>
      <c r="G25" s="32">
        <v>19568.82998694112</v>
      </c>
      <c r="H25" s="36">
        <v>4340.4642278429192</v>
      </c>
      <c r="I25" s="32">
        <v>8791.5276667225535</v>
      </c>
      <c r="J25" s="36">
        <v>21849.989259372313</v>
      </c>
      <c r="K25" s="32">
        <v>4563.5127744240617</v>
      </c>
      <c r="L25" s="36">
        <v>5124.3572214787464</v>
      </c>
      <c r="M25" s="32">
        <v>11950.272526317063</v>
      </c>
      <c r="N25" s="36">
        <v>8583.7374659747911</v>
      </c>
      <c r="O25" s="32">
        <v>18040.627436903702</v>
      </c>
      <c r="P25" s="36">
        <v>3127.5833637854275</v>
      </c>
      <c r="Q25" s="43">
        <v>124403.75340870052</v>
      </c>
      <c r="R25" s="36">
        <v>10282.478308249327</v>
      </c>
      <c r="S25" s="48">
        <v>134686.23171694984</v>
      </c>
    </row>
    <row r="26" spans="2:19" x14ac:dyDescent="0.25">
      <c r="B26">
        <f t="shared" si="0"/>
        <v>2010</v>
      </c>
      <c r="C26" s="196">
        <v>2010</v>
      </c>
      <c r="D26" s="28" t="s">
        <v>4</v>
      </c>
      <c r="E26" s="32">
        <v>8574.6759955595608</v>
      </c>
      <c r="F26" s="36">
        <v>11134.602778050139</v>
      </c>
      <c r="G26" s="32">
        <v>17836.285566295079</v>
      </c>
      <c r="H26" s="36">
        <v>4316.1440247908595</v>
      </c>
      <c r="I26" s="32">
        <v>5977.9805909156439</v>
      </c>
      <c r="J26" s="36">
        <v>19896.32773822423</v>
      </c>
      <c r="K26" s="32">
        <v>4484.0337326890121</v>
      </c>
      <c r="L26" s="36">
        <v>4955.2525620859842</v>
      </c>
      <c r="M26" s="32">
        <v>11893.135211691522</v>
      </c>
      <c r="N26" s="36">
        <v>7319.5408739856184</v>
      </c>
      <c r="O26" s="32">
        <v>15558.537664279105</v>
      </c>
      <c r="P26" s="36">
        <v>3150.6561471228506</v>
      </c>
      <c r="Q26" s="43">
        <v>115097.17288568961</v>
      </c>
      <c r="R26" s="36">
        <v>12743.140222454776</v>
      </c>
      <c r="S26" s="48">
        <v>127840.31310814439</v>
      </c>
    </row>
    <row r="27" spans="2:19" x14ac:dyDescent="0.25">
      <c r="B27">
        <f t="shared" si="0"/>
        <v>2010</v>
      </c>
      <c r="C27" s="196"/>
      <c r="D27" s="28" t="s">
        <v>5</v>
      </c>
      <c r="E27" s="32">
        <v>8140.7467042746566</v>
      </c>
      <c r="F27" s="36">
        <v>11953.542124028549</v>
      </c>
      <c r="G27" s="32">
        <v>18793.033677392199</v>
      </c>
      <c r="H27" s="36">
        <v>4422.0788139099095</v>
      </c>
      <c r="I27" s="32">
        <v>6619.1895012565328</v>
      </c>
      <c r="J27" s="36">
        <v>20316.414502088763</v>
      </c>
      <c r="K27" s="32">
        <v>4648.6442054186164</v>
      </c>
      <c r="L27" s="36">
        <v>5163.1688790239214</v>
      </c>
      <c r="M27" s="32">
        <v>12269.190932347963</v>
      </c>
      <c r="N27" s="36">
        <v>7956.0518370785703</v>
      </c>
      <c r="O27" s="32">
        <v>17311.823629967112</v>
      </c>
      <c r="P27" s="36">
        <v>3175.1766886015062</v>
      </c>
      <c r="Q27" s="43">
        <v>120769.06149538832</v>
      </c>
      <c r="R27" s="36">
        <v>10194.362057900007</v>
      </c>
      <c r="S27" s="48">
        <v>130963.42355328833</v>
      </c>
    </row>
    <row r="28" spans="2:19" x14ac:dyDescent="0.25">
      <c r="B28">
        <f t="shared" si="0"/>
        <v>2010</v>
      </c>
      <c r="C28" s="196"/>
      <c r="D28" s="28" t="s">
        <v>6</v>
      </c>
      <c r="E28" s="32">
        <v>8873.7022082064123</v>
      </c>
      <c r="F28" s="36">
        <v>11223.925197842631</v>
      </c>
      <c r="G28" s="32">
        <v>19287.98001725112</v>
      </c>
      <c r="H28" s="36">
        <v>4477.5226845420311</v>
      </c>
      <c r="I28" s="32">
        <v>7212.1985677801949</v>
      </c>
      <c r="J28" s="36">
        <v>21236.514778824287</v>
      </c>
      <c r="K28" s="32">
        <v>4659.6476933709991</v>
      </c>
      <c r="L28" s="36">
        <v>5526.9025424250931</v>
      </c>
      <c r="M28" s="32">
        <v>12378.063497993388</v>
      </c>
      <c r="N28" s="36">
        <v>8576.1905878899452</v>
      </c>
      <c r="O28" s="32">
        <v>17100.017331212846</v>
      </c>
      <c r="P28" s="36">
        <v>3321.2120760682637</v>
      </c>
      <c r="Q28" s="43">
        <v>123873.87718340724</v>
      </c>
      <c r="R28" s="36">
        <v>13656.040118711238</v>
      </c>
      <c r="S28" s="48">
        <v>137529.91730211847</v>
      </c>
    </row>
    <row r="29" spans="2:19" x14ac:dyDescent="0.25">
      <c r="B29">
        <f t="shared" si="0"/>
        <v>2010</v>
      </c>
      <c r="C29" s="196"/>
      <c r="D29" s="28" t="s">
        <v>7</v>
      </c>
      <c r="E29" s="32">
        <v>8820.6810426470493</v>
      </c>
      <c r="F29" s="36">
        <v>12792.810940993861</v>
      </c>
      <c r="G29" s="32">
        <v>20070.99587967679</v>
      </c>
      <c r="H29" s="36">
        <v>4594.4757672913684</v>
      </c>
      <c r="I29" s="32">
        <v>9202.3867686697449</v>
      </c>
      <c r="J29" s="36">
        <v>23476.629985774507</v>
      </c>
      <c r="K29" s="32">
        <v>4780.4388294207156</v>
      </c>
      <c r="L29" s="36">
        <v>5750.6084780886713</v>
      </c>
      <c r="M29" s="32">
        <v>12815.352392729717</v>
      </c>
      <c r="N29" s="36">
        <v>9716.1501545072351</v>
      </c>
      <c r="O29" s="32">
        <v>19648.728804989638</v>
      </c>
      <c r="P29" s="36">
        <v>3440.3191753218816</v>
      </c>
      <c r="Q29" s="43">
        <v>135109.57822011114</v>
      </c>
      <c r="R29" s="36">
        <v>11744.457600934122</v>
      </c>
      <c r="S29" s="48">
        <v>146854.03582104525</v>
      </c>
    </row>
    <row r="30" spans="2:19" x14ac:dyDescent="0.25">
      <c r="B30">
        <f t="shared" si="0"/>
        <v>2011</v>
      </c>
      <c r="C30" s="196">
        <v>2011</v>
      </c>
      <c r="D30" s="28" t="s">
        <v>4</v>
      </c>
      <c r="E30" s="32">
        <v>10165.230766220368</v>
      </c>
      <c r="F30" s="36">
        <v>14968.467531652217</v>
      </c>
      <c r="G30" s="32">
        <v>18971.587263560363</v>
      </c>
      <c r="H30" s="36">
        <v>4656.6016447343054</v>
      </c>
      <c r="I30" s="32">
        <v>6428.5483111851554</v>
      </c>
      <c r="J30" s="36">
        <v>21585.409673395505</v>
      </c>
      <c r="K30" s="32">
        <v>4665.120874291787</v>
      </c>
      <c r="L30" s="36">
        <v>5662.0502213433729</v>
      </c>
      <c r="M30" s="32">
        <v>12730.704527968861</v>
      </c>
      <c r="N30" s="36">
        <v>8279.7637339783796</v>
      </c>
      <c r="O30" s="32">
        <v>16922.486478817438</v>
      </c>
      <c r="P30" s="36">
        <v>3453.5083810846108</v>
      </c>
      <c r="Q30" s="43">
        <v>128489.47940823236</v>
      </c>
      <c r="R30" s="36">
        <v>14929.246780523792</v>
      </c>
      <c r="S30" s="48">
        <v>143418.72618875615</v>
      </c>
    </row>
    <row r="31" spans="2:19" x14ac:dyDescent="0.25">
      <c r="B31">
        <f t="shared" si="0"/>
        <v>2011</v>
      </c>
      <c r="C31" s="196"/>
      <c r="D31" s="28" t="s">
        <v>5</v>
      </c>
      <c r="E31" s="32">
        <v>8519.9882372230331</v>
      </c>
      <c r="F31" s="36">
        <v>17811.987744766899</v>
      </c>
      <c r="G31" s="32">
        <v>19673.310169877899</v>
      </c>
      <c r="H31" s="36">
        <v>4699.0745461398046</v>
      </c>
      <c r="I31" s="32">
        <v>7475.9012297044146</v>
      </c>
      <c r="J31" s="36">
        <v>22357.793702610968</v>
      </c>
      <c r="K31" s="32">
        <v>4828.8826331136379</v>
      </c>
      <c r="L31" s="36">
        <v>5930.9087902166302</v>
      </c>
      <c r="M31" s="32">
        <v>13170.193168892392</v>
      </c>
      <c r="N31" s="36">
        <v>8877.6171292218532</v>
      </c>
      <c r="O31" s="32">
        <v>18623.726584713531</v>
      </c>
      <c r="P31" s="36">
        <v>3565.426790980116</v>
      </c>
      <c r="Q31" s="43">
        <v>135534.81072746118</v>
      </c>
      <c r="R31" s="36">
        <v>12275.508357316256</v>
      </c>
      <c r="S31" s="48">
        <v>147810.31908477744</v>
      </c>
    </row>
    <row r="32" spans="2:19" x14ac:dyDescent="0.25">
      <c r="B32">
        <f t="shared" si="0"/>
        <v>2011</v>
      </c>
      <c r="C32" s="196"/>
      <c r="D32" s="28" t="s">
        <v>6</v>
      </c>
      <c r="E32" s="32">
        <v>9613.3928192280873</v>
      </c>
      <c r="F32" s="36">
        <v>17770.136196059851</v>
      </c>
      <c r="G32" s="32">
        <v>21195.481163676639</v>
      </c>
      <c r="H32" s="36">
        <v>4936.7712968078677</v>
      </c>
      <c r="I32" s="32">
        <v>8918.002053419088</v>
      </c>
      <c r="J32" s="36">
        <v>23481.424290159106</v>
      </c>
      <c r="K32" s="32">
        <v>4974.69940427034</v>
      </c>
      <c r="L32" s="36">
        <v>6106.2279763732249</v>
      </c>
      <c r="M32" s="32">
        <v>13286.543936160217</v>
      </c>
      <c r="N32" s="36">
        <v>9808.0865412514613</v>
      </c>
      <c r="O32" s="32">
        <v>18575.727318207279</v>
      </c>
      <c r="P32" s="36">
        <v>3745.9203638166637</v>
      </c>
      <c r="Q32" s="43">
        <v>142412.41335942986</v>
      </c>
      <c r="R32" s="36">
        <v>15459.671926128414</v>
      </c>
      <c r="S32" s="48">
        <v>157872.08528555828</v>
      </c>
    </row>
    <row r="33" spans="2:19" x14ac:dyDescent="0.25">
      <c r="B33">
        <f t="shared" si="0"/>
        <v>2011</v>
      </c>
      <c r="C33" s="196"/>
      <c r="D33" s="28" t="s">
        <v>7</v>
      </c>
      <c r="E33" s="32">
        <v>9408.6156166902892</v>
      </c>
      <c r="F33" s="36">
        <v>19996.887904180407</v>
      </c>
      <c r="G33" s="32">
        <v>21977.898965936896</v>
      </c>
      <c r="H33" s="36">
        <v>5025.0257841136718</v>
      </c>
      <c r="I33" s="32">
        <v>10846.354067385611</v>
      </c>
      <c r="J33" s="36">
        <v>25597.333493200596</v>
      </c>
      <c r="K33" s="32">
        <v>5143.8615800778625</v>
      </c>
      <c r="L33" s="36">
        <v>6658.7192194683703</v>
      </c>
      <c r="M33" s="32">
        <v>13778.794494198646</v>
      </c>
      <c r="N33" s="36">
        <v>11309.7346066632</v>
      </c>
      <c r="O33" s="32">
        <v>21559.971490913973</v>
      </c>
      <c r="P33" s="36">
        <v>3744.8198654101238</v>
      </c>
      <c r="Q33" s="43">
        <v>155048.01708823963</v>
      </c>
      <c r="R33" s="36">
        <v>13968.572936031753</v>
      </c>
      <c r="S33" s="48">
        <v>169016.5900242714</v>
      </c>
    </row>
    <row r="34" spans="2:19" x14ac:dyDescent="0.25">
      <c r="B34">
        <f t="shared" si="0"/>
        <v>2012</v>
      </c>
      <c r="C34" s="196">
        <v>2012</v>
      </c>
      <c r="D34" s="28" t="s">
        <v>4</v>
      </c>
      <c r="E34" s="32">
        <v>10572.148779016283</v>
      </c>
      <c r="F34" s="36">
        <v>18799.75510932392</v>
      </c>
      <c r="G34" s="32">
        <v>20652.726833455032</v>
      </c>
      <c r="H34" s="36">
        <v>5004.8217958123823</v>
      </c>
      <c r="I34" s="32">
        <v>8332.6212007926406</v>
      </c>
      <c r="J34" s="36">
        <v>23051.768570510387</v>
      </c>
      <c r="K34" s="32">
        <v>5066.1147131560301</v>
      </c>
      <c r="L34" s="36">
        <v>6447.8978108004894</v>
      </c>
      <c r="M34" s="32">
        <v>13687.533281618305</v>
      </c>
      <c r="N34" s="36">
        <v>9342.2407227887234</v>
      </c>
      <c r="O34" s="32">
        <v>18623.992136883542</v>
      </c>
      <c r="P34" s="36">
        <v>3722.4397817168747</v>
      </c>
      <c r="Q34" s="43">
        <v>143304.06073587461</v>
      </c>
      <c r="R34" s="36">
        <v>16400.671890560603</v>
      </c>
      <c r="S34" s="48">
        <v>159704.7326264352</v>
      </c>
    </row>
    <row r="35" spans="2:19" x14ac:dyDescent="0.25">
      <c r="B35">
        <f t="shared" si="0"/>
        <v>2012</v>
      </c>
      <c r="C35" s="196"/>
      <c r="D35" s="28" t="s">
        <v>5</v>
      </c>
      <c r="E35" s="32">
        <v>8865.6170686124278</v>
      </c>
      <c r="F35" s="36">
        <v>19174.237176798557</v>
      </c>
      <c r="G35" s="32">
        <v>21116.261335034389</v>
      </c>
      <c r="H35" s="36">
        <v>4948.1659601959482</v>
      </c>
      <c r="I35" s="32">
        <v>9766.2339463486751</v>
      </c>
      <c r="J35" s="36">
        <v>23505.314343349892</v>
      </c>
      <c r="K35" s="32">
        <v>5079.4621116243216</v>
      </c>
      <c r="L35" s="36">
        <v>6767.0126716537643</v>
      </c>
      <c r="M35" s="32">
        <v>14153.198148900901</v>
      </c>
      <c r="N35" s="36">
        <v>10186.954294067404</v>
      </c>
      <c r="O35" s="32">
        <v>20627.170989530816</v>
      </c>
      <c r="P35" s="36">
        <v>3768.8534850881524</v>
      </c>
      <c r="Q35" s="43">
        <v>147958.48153120527</v>
      </c>
      <c r="R35" s="36">
        <v>13227.568546335686</v>
      </c>
      <c r="S35" s="48">
        <v>161186.05007754095</v>
      </c>
    </row>
    <row r="36" spans="2:19" x14ac:dyDescent="0.25">
      <c r="B36">
        <f t="shared" si="0"/>
        <v>2012</v>
      </c>
      <c r="C36" s="196"/>
      <c r="D36" s="28" t="s">
        <v>6</v>
      </c>
      <c r="E36" s="32">
        <v>8868.4868127568261</v>
      </c>
      <c r="F36" s="36">
        <v>17643.177788439349</v>
      </c>
      <c r="G36" s="32">
        <v>22536.372124639609</v>
      </c>
      <c r="H36" s="36">
        <v>5205.7760036714917</v>
      </c>
      <c r="I36" s="32">
        <v>9575.1712297436661</v>
      </c>
      <c r="J36" s="36">
        <v>24550.700461605542</v>
      </c>
      <c r="K36" s="32">
        <v>5172.9342910302339</v>
      </c>
      <c r="L36" s="36">
        <v>6941.845129694384</v>
      </c>
      <c r="M36" s="32">
        <v>14289.336808287197</v>
      </c>
      <c r="N36" s="36">
        <v>11057.344344357847</v>
      </c>
      <c r="O36" s="32">
        <v>20765.262846309834</v>
      </c>
      <c r="P36" s="36">
        <v>4078.5275367302315</v>
      </c>
      <c r="Q36" s="43">
        <v>150684.93537726614</v>
      </c>
      <c r="R36" s="36">
        <v>16449.047098981533</v>
      </c>
      <c r="S36" s="48">
        <v>167133.98247624768</v>
      </c>
    </row>
    <row r="37" spans="2:19" x14ac:dyDescent="0.25">
      <c r="B37">
        <f t="shared" si="0"/>
        <v>2012</v>
      </c>
      <c r="C37" s="196"/>
      <c r="D37" s="28" t="s">
        <v>7</v>
      </c>
      <c r="E37" s="32">
        <v>8903.5777381638727</v>
      </c>
      <c r="F37" s="36">
        <v>18937.440380889151</v>
      </c>
      <c r="G37" s="32">
        <v>22936.604398192347</v>
      </c>
      <c r="H37" s="36">
        <v>5308.7869417457141</v>
      </c>
      <c r="I37" s="32">
        <v>12181.863509201408</v>
      </c>
      <c r="J37" s="36">
        <v>27400.416419091966</v>
      </c>
      <c r="K37" s="32">
        <v>5384.1179234208203</v>
      </c>
      <c r="L37" s="36">
        <v>7376.3923749212818</v>
      </c>
      <c r="M37" s="32">
        <v>14798.63377898281</v>
      </c>
      <c r="N37" s="36">
        <v>12490.935195477237</v>
      </c>
      <c r="O37" s="32">
        <v>24147.460536501316</v>
      </c>
      <c r="P37" s="36">
        <v>4015.9521621513013</v>
      </c>
      <c r="Q37" s="43">
        <v>163882.18135873921</v>
      </c>
      <c r="R37" s="36">
        <v>13976.712464122395</v>
      </c>
      <c r="S37" s="48">
        <v>177858.8938228616</v>
      </c>
    </row>
    <row r="38" spans="2:19" x14ac:dyDescent="0.25">
      <c r="B38">
        <f t="shared" si="0"/>
        <v>2013</v>
      </c>
      <c r="C38" s="196">
        <v>2013</v>
      </c>
      <c r="D38" s="28" t="s">
        <v>4</v>
      </c>
      <c r="E38" s="32">
        <v>10513.691130322488</v>
      </c>
      <c r="F38" s="36">
        <v>18086.529188883036</v>
      </c>
      <c r="G38" s="32">
        <v>20471.959361722911</v>
      </c>
      <c r="H38" s="36">
        <v>5238.0051517129004</v>
      </c>
      <c r="I38" s="32">
        <v>9469.2484435845363</v>
      </c>
      <c r="J38" s="36">
        <v>24814.681758014376</v>
      </c>
      <c r="K38" s="32">
        <v>5336.6187717701714</v>
      </c>
      <c r="L38" s="36">
        <v>7172.8368415648765</v>
      </c>
      <c r="M38" s="32">
        <v>14682.65024061212</v>
      </c>
      <c r="N38" s="36">
        <v>10377.017898151225</v>
      </c>
      <c r="O38" s="32">
        <v>20651.866970457602</v>
      </c>
      <c r="P38" s="36">
        <v>3987.0509772528826</v>
      </c>
      <c r="Q38" s="43">
        <v>150802.15673404915</v>
      </c>
      <c r="R38" s="36">
        <v>16209.255129846322</v>
      </c>
      <c r="S38" s="48">
        <v>167011.41186389548</v>
      </c>
    </row>
    <row r="39" spans="2:19" x14ac:dyDescent="0.25">
      <c r="B39">
        <f t="shared" si="0"/>
        <v>2013</v>
      </c>
      <c r="C39" s="196"/>
      <c r="D39" s="28" t="s">
        <v>5</v>
      </c>
      <c r="E39" s="32">
        <v>9741.762965845699</v>
      </c>
      <c r="F39" s="36">
        <v>18194.15213681983</v>
      </c>
      <c r="G39" s="32">
        <v>22516.791109814883</v>
      </c>
      <c r="H39" s="36">
        <v>5455.4545209828029</v>
      </c>
      <c r="I39" s="32">
        <v>11378.756375528023</v>
      </c>
      <c r="J39" s="36">
        <v>26331.941078049102</v>
      </c>
      <c r="K39" s="32">
        <v>5408.1609298046869</v>
      </c>
      <c r="L39" s="36">
        <v>7344.159486192948</v>
      </c>
      <c r="M39" s="32">
        <v>15164.326474615718</v>
      </c>
      <c r="N39" s="36">
        <v>11110.285094865434</v>
      </c>
      <c r="O39" s="32">
        <v>23154.955421758405</v>
      </c>
      <c r="P39" s="36">
        <v>4059.3136837861921</v>
      </c>
      <c r="Q39" s="43">
        <v>159860.05927806371</v>
      </c>
      <c r="R39" s="36">
        <v>13075.12970039737</v>
      </c>
      <c r="S39" s="48">
        <v>172935.18897846108</v>
      </c>
    </row>
    <row r="40" spans="2:19" x14ac:dyDescent="0.25">
      <c r="B40">
        <f t="shared" si="0"/>
        <v>2013</v>
      </c>
      <c r="C40" s="196"/>
      <c r="D40" s="28" t="s">
        <v>6</v>
      </c>
      <c r="E40" s="32">
        <v>9277.1650947922881</v>
      </c>
      <c r="F40" s="36">
        <v>18416.919175421044</v>
      </c>
      <c r="G40" s="32">
        <v>23502.745286427351</v>
      </c>
      <c r="H40" s="36">
        <v>5510.2305924096272</v>
      </c>
      <c r="I40" s="32">
        <v>12699.69601059502</v>
      </c>
      <c r="J40" s="36">
        <v>27606.785066566354</v>
      </c>
      <c r="K40" s="32">
        <v>5560.3185609373113</v>
      </c>
      <c r="L40" s="36">
        <v>7349.1826444540147</v>
      </c>
      <c r="M40" s="32">
        <v>15279.474956726732</v>
      </c>
      <c r="N40" s="36">
        <v>12335.49100316098</v>
      </c>
      <c r="O40" s="32">
        <v>23160.156725063411</v>
      </c>
      <c r="P40" s="36">
        <v>4376.8722816568052</v>
      </c>
      <c r="Q40" s="43">
        <v>165075.03739821093</v>
      </c>
      <c r="R40" s="36">
        <v>17156.076452045432</v>
      </c>
      <c r="S40" s="48">
        <v>182231.11385025637</v>
      </c>
    </row>
    <row r="41" spans="2:19" x14ac:dyDescent="0.25">
      <c r="B41">
        <f t="shared" si="0"/>
        <v>2013</v>
      </c>
      <c r="C41" s="196"/>
      <c r="D41" s="28" t="s">
        <v>7</v>
      </c>
      <c r="E41" s="32">
        <v>8976.3956632925492</v>
      </c>
      <c r="F41" s="36">
        <v>18641.248094774983</v>
      </c>
      <c r="G41" s="32">
        <v>23925.77447305894</v>
      </c>
      <c r="H41" s="36">
        <v>5562.7465572731826</v>
      </c>
      <c r="I41" s="32">
        <v>14444.299040961054</v>
      </c>
      <c r="J41" s="36">
        <v>31054.72608276063</v>
      </c>
      <c r="K41" s="32">
        <v>5786.2626061500096</v>
      </c>
      <c r="L41" s="36">
        <v>7752.9018803415011</v>
      </c>
      <c r="M41" s="32">
        <v>15795.53476768765</v>
      </c>
      <c r="N41" s="36">
        <v>14199.568513333332</v>
      </c>
      <c r="O41" s="32">
        <v>26649.851189863981</v>
      </c>
      <c r="P41" s="36">
        <v>4477.1428789469446</v>
      </c>
      <c r="Q41" s="43">
        <v>177266.45174844473</v>
      </c>
      <c r="R41" s="36">
        <v>14182.538717711152</v>
      </c>
      <c r="S41" s="48">
        <v>191448.99046615587</v>
      </c>
    </row>
    <row r="42" spans="2:19" x14ac:dyDescent="0.25">
      <c r="B42">
        <f t="shared" si="0"/>
        <v>2014</v>
      </c>
      <c r="C42" s="196">
        <v>2014</v>
      </c>
      <c r="D42" s="28" t="s">
        <v>4</v>
      </c>
      <c r="E42" s="32">
        <v>11020.361304905768</v>
      </c>
      <c r="F42" s="36">
        <v>17769.833246584603</v>
      </c>
      <c r="G42" s="32">
        <v>22046.666799706436</v>
      </c>
      <c r="H42" s="36">
        <v>5417.5987702097709</v>
      </c>
      <c r="I42" s="32">
        <v>11890.112705665904</v>
      </c>
      <c r="J42" s="36">
        <v>27668.994719869788</v>
      </c>
      <c r="K42" s="32">
        <v>5790.1269550172483</v>
      </c>
      <c r="L42" s="36">
        <v>7699.6191307397603</v>
      </c>
      <c r="M42" s="32">
        <v>15781.102926742973</v>
      </c>
      <c r="N42" s="36">
        <v>12085.317189118681</v>
      </c>
      <c r="O42" s="32">
        <v>22078.485485293793</v>
      </c>
      <c r="P42" s="36">
        <v>4390.751612257628</v>
      </c>
      <c r="Q42" s="43">
        <v>163638.97084611238</v>
      </c>
      <c r="R42" s="36">
        <v>18805.289032631721</v>
      </c>
      <c r="S42" s="48">
        <v>182444.25987874411</v>
      </c>
    </row>
    <row r="43" spans="2:19" x14ac:dyDescent="0.25">
      <c r="B43">
        <f t="shared" si="0"/>
        <v>2014</v>
      </c>
      <c r="C43" s="196"/>
      <c r="D43" s="28" t="s">
        <v>5</v>
      </c>
      <c r="E43" s="32">
        <v>10057.498159189423</v>
      </c>
      <c r="F43" s="36">
        <v>16138.482765797442</v>
      </c>
      <c r="G43" s="32">
        <v>22861.275113035823</v>
      </c>
      <c r="H43" s="36">
        <v>5964.0810303022809</v>
      </c>
      <c r="I43" s="32">
        <v>12825.452287920009</v>
      </c>
      <c r="J43" s="36">
        <v>28743.889022567018</v>
      </c>
      <c r="K43" s="32">
        <v>5773.3493918660251</v>
      </c>
      <c r="L43" s="36">
        <v>7898.5836559820855</v>
      </c>
      <c r="M43" s="32">
        <v>16184.332929953656</v>
      </c>
      <c r="N43" s="36">
        <v>13047.772757261289</v>
      </c>
      <c r="O43" s="32">
        <v>24172.067802130459</v>
      </c>
      <c r="P43" s="36">
        <v>4349.9000306443277</v>
      </c>
      <c r="Q43" s="43">
        <v>168016.68494664988</v>
      </c>
      <c r="R43" s="36">
        <v>14333.810641153588</v>
      </c>
      <c r="S43" s="48">
        <v>182350.49558780348</v>
      </c>
    </row>
    <row r="44" spans="2:19" x14ac:dyDescent="0.25">
      <c r="B44">
        <f t="shared" si="0"/>
        <v>2014</v>
      </c>
      <c r="C44" s="196"/>
      <c r="D44" s="28" t="s">
        <v>6</v>
      </c>
      <c r="E44" s="32">
        <v>9854.9995142000953</v>
      </c>
      <c r="F44" s="36">
        <v>15507.085219461691</v>
      </c>
      <c r="G44" s="32">
        <v>24050.599549855076</v>
      </c>
      <c r="H44" s="36">
        <v>5811.9348797684725</v>
      </c>
      <c r="I44" s="32">
        <v>14790.548751755405</v>
      </c>
      <c r="J44" s="36">
        <v>30255.397151483823</v>
      </c>
      <c r="K44" s="32">
        <v>5769.0023545687473</v>
      </c>
      <c r="L44" s="36">
        <v>7979.6637106358621</v>
      </c>
      <c r="M44" s="32">
        <v>16391.99465153072</v>
      </c>
      <c r="N44" s="36">
        <v>13971.594866959405</v>
      </c>
      <c r="O44" s="32">
        <v>24601.667539580463</v>
      </c>
      <c r="P44" s="36">
        <v>4649.1291473384417</v>
      </c>
      <c r="Q44" s="43">
        <v>173633.61733713819</v>
      </c>
      <c r="R44" s="36">
        <v>18832.509766369079</v>
      </c>
      <c r="S44" s="48">
        <v>192466.12710350726</v>
      </c>
    </row>
    <row r="45" spans="2:19" x14ac:dyDescent="0.25">
      <c r="B45">
        <f t="shared" si="0"/>
        <v>2014</v>
      </c>
      <c r="C45" s="196"/>
      <c r="D45" s="28" t="s">
        <v>7</v>
      </c>
      <c r="E45" s="32">
        <v>10622.141021704823</v>
      </c>
      <c r="F45" s="36">
        <v>14858.598768155707</v>
      </c>
      <c r="G45" s="32">
        <v>24644.458537402435</v>
      </c>
      <c r="H45" s="36">
        <v>5753.3853197195031</v>
      </c>
      <c r="I45" s="32">
        <v>16061.886254658384</v>
      </c>
      <c r="J45" s="36">
        <v>34008.719106078657</v>
      </c>
      <c r="K45" s="32">
        <v>6003.521298547571</v>
      </c>
      <c r="L45" s="36">
        <v>8261.1335026423585</v>
      </c>
      <c r="M45" s="32">
        <v>16836.569491772585</v>
      </c>
      <c r="N45" s="36">
        <v>16111.315186660453</v>
      </c>
      <c r="O45" s="32">
        <v>31606.779172995422</v>
      </c>
      <c r="P45" s="36">
        <v>4694.2192097595944</v>
      </c>
      <c r="Q45" s="43">
        <v>189462.72687009751</v>
      </c>
      <c r="R45" s="36">
        <v>16179.390559845939</v>
      </c>
      <c r="S45" s="48">
        <v>205642.11742994346</v>
      </c>
    </row>
    <row r="46" spans="2:19" x14ac:dyDescent="0.25">
      <c r="B46">
        <f t="shared" si="0"/>
        <v>2015</v>
      </c>
      <c r="C46" s="196">
        <v>2015</v>
      </c>
      <c r="D46" s="28" t="s">
        <v>4</v>
      </c>
      <c r="E46" s="32">
        <v>12454.168718545163</v>
      </c>
      <c r="F46" s="36">
        <v>11763.81111853688</v>
      </c>
      <c r="G46" s="32">
        <v>22705.540363569849</v>
      </c>
      <c r="H46" s="36">
        <v>5478.8941607695815</v>
      </c>
      <c r="I46" s="32">
        <v>12491.337337185018</v>
      </c>
      <c r="J46" s="36">
        <v>30738.876276873008</v>
      </c>
      <c r="K46" s="32">
        <v>5849.0319157391614</v>
      </c>
      <c r="L46" s="36">
        <v>8529.2287965265823</v>
      </c>
      <c r="M46" s="32">
        <v>16736.977523355683</v>
      </c>
      <c r="N46" s="36">
        <v>12937.661045617268</v>
      </c>
      <c r="O46" s="32">
        <v>23794.568075323579</v>
      </c>
      <c r="P46" s="36">
        <v>4582.6168819383038</v>
      </c>
      <c r="Q46" s="43">
        <v>168062.71221398009</v>
      </c>
      <c r="R46" s="36">
        <v>20869.362740798984</v>
      </c>
      <c r="S46" s="48">
        <v>188932.07495477906</v>
      </c>
    </row>
    <row r="47" spans="2:19" x14ac:dyDescent="0.25">
      <c r="B47">
        <f t="shared" si="0"/>
        <v>2015</v>
      </c>
      <c r="C47" s="196"/>
      <c r="D47" s="28" t="s">
        <v>5</v>
      </c>
      <c r="E47" s="32">
        <v>11218.796547677966</v>
      </c>
      <c r="F47" s="36">
        <v>12101.232076800981</v>
      </c>
      <c r="G47" s="32">
        <v>23732.370018394926</v>
      </c>
      <c r="H47" s="36">
        <v>5647.8017553231557</v>
      </c>
      <c r="I47" s="32">
        <v>14244.932787646905</v>
      </c>
      <c r="J47" s="36">
        <v>31831.296176237865</v>
      </c>
      <c r="K47" s="32">
        <v>5850.4100465519532</v>
      </c>
      <c r="L47" s="36">
        <v>8530.6575823161475</v>
      </c>
      <c r="M47" s="32">
        <v>17280.769280091135</v>
      </c>
      <c r="N47" s="36">
        <v>13177.649291433805</v>
      </c>
      <c r="O47" s="32">
        <v>26752.76262958127</v>
      </c>
      <c r="P47" s="36">
        <v>4586.4143639206832</v>
      </c>
      <c r="Q47" s="43">
        <v>174955.09255597673</v>
      </c>
      <c r="R47" s="36">
        <v>15088.65540464086</v>
      </c>
      <c r="S47" s="48">
        <v>190043.74796061759</v>
      </c>
    </row>
    <row r="48" spans="2:19" x14ac:dyDescent="0.25">
      <c r="B48">
        <f t="shared" si="0"/>
        <v>2015</v>
      </c>
      <c r="C48" s="196"/>
      <c r="D48" s="28" t="s">
        <v>6</v>
      </c>
      <c r="E48" s="32">
        <v>11578.951487121765</v>
      </c>
      <c r="F48" s="36">
        <v>12404.623085177795</v>
      </c>
      <c r="G48" s="32">
        <v>26135.649424630523</v>
      </c>
      <c r="H48" s="36">
        <v>6110.998026648148</v>
      </c>
      <c r="I48" s="32">
        <v>14537.374690793751</v>
      </c>
      <c r="J48" s="36">
        <v>34116.544209325635</v>
      </c>
      <c r="K48" s="32">
        <v>6058.1626789457523</v>
      </c>
      <c r="L48" s="36">
        <v>8879.9097074863312</v>
      </c>
      <c r="M48" s="32">
        <v>17560.848581633109</v>
      </c>
      <c r="N48" s="36">
        <v>14540.636132660456</v>
      </c>
      <c r="O48" s="32">
        <v>28331.749701949637</v>
      </c>
      <c r="P48" s="36">
        <v>4855.7587562186709</v>
      </c>
      <c r="Q48" s="43">
        <v>185111.20648259157</v>
      </c>
      <c r="R48" s="36">
        <v>21070.932754912279</v>
      </c>
      <c r="S48" s="48">
        <v>206182.13923750384</v>
      </c>
    </row>
    <row r="49" spans="2:19" x14ac:dyDescent="0.25">
      <c r="B49">
        <f t="shared" si="0"/>
        <v>2015</v>
      </c>
      <c r="C49" s="196"/>
      <c r="D49" s="28" t="s">
        <v>7</v>
      </c>
      <c r="E49" s="32">
        <v>12872.083246655173</v>
      </c>
      <c r="F49" s="36">
        <v>11357.333719484031</v>
      </c>
      <c r="G49" s="32">
        <v>27215.440193404553</v>
      </c>
      <c r="H49" s="36">
        <v>7361.3060572591485</v>
      </c>
      <c r="I49" s="32">
        <v>16768.355184374148</v>
      </c>
      <c r="J49" s="36">
        <v>38742.283337562723</v>
      </c>
      <c r="K49" s="32">
        <v>6203.3953587628184</v>
      </c>
      <c r="L49" s="36">
        <v>8756.2039136709882</v>
      </c>
      <c r="M49" s="32">
        <v>18246.404614919953</v>
      </c>
      <c r="N49" s="36">
        <v>16736.053530288365</v>
      </c>
      <c r="O49" s="32">
        <v>33197.919593145605</v>
      </c>
      <c r="P49" s="36">
        <v>4957.2099979223531</v>
      </c>
      <c r="Q49" s="43">
        <v>202413.98874744982</v>
      </c>
      <c r="R49" s="36">
        <v>17120.049099648117</v>
      </c>
      <c r="S49" s="48">
        <v>219534.03784709793</v>
      </c>
    </row>
    <row r="50" spans="2:19" x14ac:dyDescent="0.25">
      <c r="B50">
        <f t="shared" si="0"/>
        <v>2016</v>
      </c>
      <c r="C50" s="196">
        <v>2016</v>
      </c>
      <c r="D50" s="28" t="s">
        <v>4</v>
      </c>
      <c r="E50" s="32">
        <v>14264.079907007828</v>
      </c>
      <c r="F50" s="36">
        <v>9620.4783117916704</v>
      </c>
      <c r="G50" s="32">
        <v>25063.579933571105</v>
      </c>
      <c r="H50" s="36">
        <v>7169.9562401534467</v>
      </c>
      <c r="I50" s="32">
        <v>13611.580984857836</v>
      </c>
      <c r="J50" s="36">
        <v>35154.459437968057</v>
      </c>
      <c r="K50" s="32">
        <v>6108.8959649653634</v>
      </c>
      <c r="L50" s="36">
        <v>8381.0785859557891</v>
      </c>
      <c r="M50" s="32">
        <v>18090.438361609111</v>
      </c>
      <c r="N50" s="36">
        <v>13471.127127906761</v>
      </c>
      <c r="O50" s="32">
        <v>25527.265875288307</v>
      </c>
      <c r="P50" s="36">
        <v>4909.8362394072765</v>
      </c>
      <c r="Q50" s="43">
        <v>181372.77697048255</v>
      </c>
      <c r="R50" s="36">
        <v>21618.771954206532</v>
      </c>
      <c r="S50" s="48">
        <v>202991.54892468906</v>
      </c>
    </row>
    <row r="51" spans="2:19" x14ac:dyDescent="0.25">
      <c r="B51">
        <f t="shared" si="0"/>
        <v>2016</v>
      </c>
      <c r="C51" s="196"/>
      <c r="D51" s="28" t="s">
        <v>5</v>
      </c>
      <c r="E51" s="32">
        <v>13630.930176458087</v>
      </c>
      <c r="F51" s="36">
        <v>9592.4710492954036</v>
      </c>
      <c r="G51" s="32">
        <v>26279.396775014669</v>
      </c>
      <c r="H51" s="36">
        <v>6344.6812622998159</v>
      </c>
      <c r="I51" s="32">
        <v>15150.900660004279</v>
      </c>
      <c r="J51" s="36">
        <v>36237.319281446595</v>
      </c>
      <c r="K51" s="32">
        <v>6131.5352400477623</v>
      </c>
      <c r="L51" s="36">
        <v>8416.0455001346036</v>
      </c>
      <c r="M51" s="32">
        <v>18839.556554905314</v>
      </c>
      <c r="N51" s="36">
        <v>13844.979033631844</v>
      </c>
      <c r="O51" s="32">
        <v>29714.624006977188</v>
      </c>
      <c r="P51" s="36">
        <v>4972.8585458668349</v>
      </c>
      <c r="Q51" s="43">
        <v>189155.29808608239</v>
      </c>
      <c r="R51" s="36">
        <v>16427.609022883058</v>
      </c>
      <c r="S51" s="48">
        <v>205582.90710896545</v>
      </c>
    </row>
    <row r="52" spans="2:19" x14ac:dyDescent="0.25">
      <c r="B52">
        <f t="shared" si="0"/>
        <v>2016</v>
      </c>
      <c r="C52" s="196"/>
      <c r="D52" s="28" t="s">
        <v>6</v>
      </c>
      <c r="E52" s="32">
        <v>14067.198553365959</v>
      </c>
      <c r="F52" s="36">
        <v>10475.102891848495</v>
      </c>
      <c r="G52" s="32">
        <v>27038.781407697781</v>
      </c>
      <c r="H52" s="36">
        <v>6751.3026364317202</v>
      </c>
      <c r="I52" s="32">
        <v>17200.814710146937</v>
      </c>
      <c r="J52" s="36">
        <v>38133.848657001989</v>
      </c>
      <c r="K52" s="32">
        <v>6393.7156079068591</v>
      </c>
      <c r="L52" s="36">
        <v>8611.3125453456469</v>
      </c>
      <c r="M52" s="32">
        <v>19065.307789246406</v>
      </c>
      <c r="N52" s="36">
        <v>15145.246631308633</v>
      </c>
      <c r="O52" s="32">
        <v>30285.940750757614</v>
      </c>
      <c r="P52" s="36">
        <v>5303.5216600152289</v>
      </c>
      <c r="Q52" s="43">
        <v>198472.09384107328</v>
      </c>
      <c r="R52" s="36">
        <v>20541.836944113966</v>
      </c>
      <c r="S52" s="48">
        <v>219013.93078518723</v>
      </c>
    </row>
    <row r="53" spans="2:19" x14ac:dyDescent="0.25">
      <c r="B53">
        <f t="shared" si="0"/>
        <v>2016</v>
      </c>
      <c r="C53" s="196"/>
      <c r="D53" s="28" t="s">
        <v>7</v>
      </c>
      <c r="E53" s="32">
        <v>15102.791363168193</v>
      </c>
      <c r="F53" s="36">
        <v>11310.947747064251</v>
      </c>
      <c r="G53" s="32">
        <v>27844.241883716226</v>
      </c>
      <c r="H53" s="36">
        <v>7358.0598611150472</v>
      </c>
      <c r="I53" s="32">
        <v>18361.703644990397</v>
      </c>
      <c r="J53" s="36">
        <v>43158.372623582465</v>
      </c>
      <c r="K53" s="32">
        <v>6487.8531870796014</v>
      </c>
      <c r="L53" s="36">
        <v>8915.5633685639477</v>
      </c>
      <c r="M53" s="32">
        <v>19649.697294239009</v>
      </c>
      <c r="N53" s="36">
        <v>17181.64720715268</v>
      </c>
      <c r="O53" s="32">
        <v>37983.169366976988</v>
      </c>
      <c r="P53" s="36">
        <v>5364.7835547106624</v>
      </c>
      <c r="Q53" s="43">
        <v>218718.83110235943</v>
      </c>
      <c r="R53" s="36">
        <v>17474.782078796787</v>
      </c>
      <c r="S53" s="48">
        <v>236193.61318115622</v>
      </c>
    </row>
    <row r="54" spans="2:19" x14ac:dyDescent="0.25">
      <c r="B54" s="25">
        <v>2017</v>
      </c>
      <c r="C54" s="196" t="s">
        <v>143</v>
      </c>
      <c r="D54" s="28" t="s">
        <v>4</v>
      </c>
      <c r="E54" s="32">
        <v>16356.231897443751</v>
      </c>
      <c r="F54" s="36">
        <v>10897.384231300184</v>
      </c>
      <c r="G54" s="32">
        <v>25191.332196042957</v>
      </c>
      <c r="H54" s="36">
        <v>7111.2038821887272</v>
      </c>
      <c r="I54" s="32">
        <v>14144.618695011828</v>
      </c>
      <c r="J54" s="36">
        <v>37840.274390514467</v>
      </c>
      <c r="K54" s="32">
        <v>6490.4015167721391</v>
      </c>
      <c r="L54" s="36">
        <v>9119.9894621350504</v>
      </c>
      <c r="M54" s="32">
        <v>19394.184982821975</v>
      </c>
      <c r="N54" s="36">
        <v>14221.45560820605</v>
      </c>
      <c r="O54" s="32">
        <v>28012.377275483657</v>
      </c>
      <c r="P54" s="36">
        <v>5319.6918667715699</v>
      </c>
      <c r="Q54" s="43">
        <v>194099.14600469236</v>
      </c>
      <c r="R54" s="36">
        <v>23365.778446859495</v>
      </c>
      <c r="S54" s="48">
        <v>217464.92445155187</v>
      </c>
    </row>
    <row r="55" spans="2:19" x14ac:dyDescent="0.25">
      <c r="B55" s="25">
        <v>2017</v>
      </c>
      <c r="C55" s="196"/>
      <c r="D55" s="28" t="s">
        <v>5</v>
      </c>
      <c r="E55" s="32">
        <v>14038.715792723642</v>
      </c>
      <c r="F55" s="36">
        <v>10881.876548746681</v>
      </c>
      <c r="G55" s="32">
        <v>25183.698551430731</v>
      </c>
      <c r="H55" s="36">
        <v>6966.6182946230565</v>
      </c>
      <c r="I55" s="32">
        <v>15419.793302083701</v>
      </c>
      <c r="J55" s="36">
        <v>38846.518263009842</v>
      </c>
      <c r="K55" s="32">
        <v>6641.6892625201181</v>
      </c>
      <c r="L55" s="36">
        <v>9547.1925154951932</v>
      </c>
      <c r="M55" s="32">
        <v>20112.380127144996</v>
      </c>
      <c r="N55" s="36">
        <v>14776.753440658082</v>
      </c>
      <c r="O55" s="32">
        <v>32799.204853614618</v>
      </c>
      <c r="P55" s="36">
        <v>5407.5265583096261</v>
      </c>
      <c r="Q55" s="43">
        <v>200621.96751036026</v>
      </c>
      <c r="R55" s="36">
        <v>18036.875957492615</v>
      </c>
      <c r="S55" s="48">
        <v>218658.84346785289</v>
      </c>
    </row>
    <row r="56" spans="2:19" x14ac:dyDescent="0.25">
      <c r="B56" s="25">
        <v>2017</v>
      </c>
      <c r="C56" s="196"/>
      <c r="D56" s="28" t="s">
        <v>6</v>
      </c>
      <c r="E56" s="32">
        <v>14058.118504985805</v>
      </c>
      <c r="F56" s="36">
        <v>11851.189597948771</v>
      </c>
      <c r="G56" s="32">
        <v>26976.058875332459</v>
      </c>
      <c r="H56" s="36">
        <v>7480.6028240478872</v>
      </c>
      <c r="I56" s="32">
        <v>16414.341306628372</v>
      </c>
      <c r="J56" s="36">
        <v>41057.559189910753</v>
      </c>
      <c r="K56" s="32">
        <v>6600.8274624213336</v>
      </c>
      <c r="L56" s="36">
        <v>10007.704067296554</v>
      </c>
      <c r="M56" s="32">
        <v>20369.144880260497</v>
      </c>
      <c r="N56" s="36">
        <v>15992.406366914845</v>
      </c>
      <c r="O56" s="32">
        <v>33118.68912266269</v>
      </c>
      <c r="P56" s="36">
        <v>5742.1997021614861</v>
      </c>
      <c r="Q56" s="43">
        <v>209668.84190057145</v>
      </c>
      <c r="R56" s="36">
        <v>24108.177593626795</v>
      </c>
      <c r="S56" s="48">
        <v>233777.01949419826</v>
      </c>
    </row>
    <row r="57" spans="2:19" x14ac:dyDescent="0.25">
      <c r="B57" s="25">
        <v>2017</v>
      </c>
      <c r="C57" s="196"/>
      <c r="D57" s="28" t="s">
        <v>7</v>
      </c>
      <c r="E57" s="32">
        <v>14327.933804846689</v>
      </c>
      <c r="F57" s="36">
        <v>13795.549622003895</v>
      </c>
      <c r="G57" s="32">
        <v>27696.910377193733</v>
      </c>
      <c r="H57" s="36">
        <v>8230.57499914037</v>
      </c>
      <c r="I57" s="32">
        <v>18498.246696275659</v>
      </c>
      <c r="J57" s="36">
        <v>45150.648156564326</v>
      </c>
      <c r="K57" s="32">
        <v>7090.0817582859709</v>
      </c>
      <c r="L57" s="36">
        <v>10376.113955073259</v>
      </c>
      <c r="M57" s="32">
        <v>21038.290009772416</v>
      </c>
      <c r="N57" s="36">
        <v>17852.384584220847</v>
      </c>
      <c r="O57" s="32">
        <v>41297.728748239017</v>
      </c>
      <c r="P57" s="36">
        <v>5761.5818727573442</v>
      </c>
      <c r="Q57" s="43">
        <v>231116.04458437351</v>
      </c>
      <c r="R57" s="36">
        <v>19177.168002021281</v>
      </c>
      <c r="S57" s="48">
        <v>250293.2125863948</v>
      </c>
    </row>
    <row r="58" spans="2:19" x14ac:dyDescent="0.25">
      <c r="B58" s="25">
        <v>2018</v>
      </c>
      <c r="C58" s="196" t="s">
        <v>144</v>
      </c>
      <c r="D58" s="28" t="s">
        <v>4</v>
      </c>
      <c r="E58" s="32">
        <v>16098.767882966498</v>
      </c>
      <c r="F58" s="36">
        <v>12830.772800445449</v>
      </c>
      <c r="G58" s="32">
        <v>25184.731433957648</v>
      </c>
      <c r="H58" s="36">
        <v>7738.3459666640219</v>
      </c>
      <c r="I58" s="32">
        <v>14272.050961884182</v>
      </c>
      <c r="J58" s="36">
        <v>40431.84348144359</v>
      </c>
      <c r="K58" s="32">
        <v>6688.0542164898998</v>
      </c>
      <c r="L58" s="36">
        <v>10267.608421869765</v>
      </c>
      <c r="M58" s="32">
        <v>20508.693036250213</v>
      </c>
      <c r="N58" s="36">
        <v>15663.848501780918</v>
      </c>
      <c r="O58" s="32">
        <v>30388.783889010738</v>
      </c>
      <c r="P58" s="36">
        <v>5536.6159559666048</v>
      </c>
      <c r="Q58" s="43">
        <v>205610.11654872951</v>
      </c>
      <c r="R58" s="36">
        <v>25464.682568585413</v>
      </c>
      <c r="S58" s="48">
        <v>231074.79911731492</v>
      </c>
    </row>
    <row r="59" spans="2:19" x14ac:dyDescent="0.25">
      <c r="B59" s="25">
        <v>2018</v>
      </c>
      <c r="C59" s="196"/>
      <c r="D59" s="28" t="s">
        <v>5</v>
      </c>
      <c r="E59" s="32">
        <v>14734.024187367895</v>
      </c>
      <c r="F59" s="36">
        <v>13816.516219217459</v>
      </c>
      <c r="G59" s="32">
        <v>26985.007400128517</v>
      </c>
      <c r="H59" s="36">
        <v>7622.4484392837667</v>
      </c>
      <c r="I59" s="32">
        <v>14920.637360578068</v>
      </c>
      <c r="J59" s="36">
        <v>41284.851826874445</v>
      </c>
      <c r="K59" s="32">
        <v>6979.2478571306965</v>
      </c>
      <c r="L59" s="36">
        <v>10430.119180590005</v>
      </c>
      <c r="M59" s="32">
        <v>21144.963314930701</v>
      </c>
      <c r="N59" s="36">
        <v>16240.929247635939</v>
      </c>
      <c r="O59" s="32">
        <v>35506.546172417671</v>
      </c>
      <c r="P59" s="36">
        <v>5623.6768433822635</v>
      </c>
      <c r="Q59" s="43">
        <v>215288.96804953742</v>
      </c>
      <c r="R59" s="36">
        <v>19041.341093398278</v>
      </c>
      <c r="S59" s="48">
        <v>234330.3091429357</v>
      </c>
    </row>
    <row r="60" spans="2:19" x14ac:dyDescent="0.25">
      <c r="B60" s="25">
        <v>2018</v>
      </c>
      <c r="C60" s="196"/>
      <c r="D60" s="28" t="s">
        <v>6</v>
      </c>
      <c r="E60" s="32">
        <v>14806.123128663792</v>
      </c>
      <c r="F60" s="36">
        <v>14500.513343282881</v>
      </c>
      <c r="G60" s="32">
        <v>28287.260148702961</v>
      </c>
      <c r="H60" s="36">
        <v>8073.1917497375198</v>
      </c>
      <c r="I60" s="32">
        <v>16535.591608522573</v>
      </c>
      <c r="J60" s="36">
        <v>43113.564449721409</v>
      </c>
      <c r="K60" s="32">
        <v>7049.7417362804426</v>
      </c>
      <c r="L60" s="36">
        <v>10550.692940493078</v>
      </c>
      <c r="M60" s="32">
        <v>21337.659758076163</v>
      </c>
      <c r="N60" s="36">
        <v>17080.388480792575</v>
      </c>
      <c r="O60" s="32">
        <v>35732.193393755013</v>
      </c>
      <c r="P60" s="36">
        <v>5903.1069583945646</v>
      </c>
      <c r="Q60" s="43">
        <v>222970.02769642303</v>
      </c>
      <c r="R60" s="36">
        <v>25732.462213632505</v>
      </c>
      <c r="S60" s="48">
        <v>248702.48991005553</v>
      </c>
    </row>
    <row r="61" spans="2:19" x14ac:dyDescent="0.25">
      <c r="B61" s="25">
        <v>2018</v>
      </c>
      <c r="C61" s="196"/>
      <c r="D61" s="28" t="s">
        <v>7</v>
      </c>
      <c r="E61" s="32">
        <v>15782.333761169135</v>
      </c>
      <c r="F61" s="36">
        <v>14503.275446209085</v>
      </c>
      <c r="G61" s="32">
        <v>29282.681620717107</v>
      </c>
      <c r="H61" s="36">
        <v>8941.4076745150578</v>
      </c>
      <c r="I61" s="32">
        <v>17490.440189363551</v>
      </c>
      <c r="J61" s="36">
        <v>47960.790003242677</v>
      </c>
      <c r="K61" s="32">
        <v>7392.2500605563655</v>
      </c>
      <c r="L61" s="36">
        <v>11050.63939509605</v>
      </c>
      <c r="M61" s="32">
        <v>21677.184844685555</v>
      </c>
      <c r="N61" s="36">
        <v>18886.572652409377</v>
      </c>
      <c r="O61" s="32">
        <v>44373.226756340766</v>
      </c>
      <c r="P61" s="36">
        <v>6022.0457378833571</v>
      </c>
      <c r="Q61" s="43">
        <v>243362.84814218798</v>
      </c>
      <c r="R61" s="36">
        <v>21006.614263442611</v>
      </c>
      <c r="S61" s="48">
        <v>264369.46240563062</v>
      </c>
    </row>
    <row r="62" spans="2:19" x14ac:dyDescent="0.25">
      <c r="B62" s="25">
        <v>2019</v>
      </c>
      <c r="C62" s="27" t="s">
        <v>145</v>
      </c>
      <c r="D62" s="29" t="s">
        <v>4</v>
      </c>
      <c r="E62" s="33">
        <v>17015.72372279075</v>
      </c>
      <c r="F62" s="37">
        <v>14102.146638948238</v>
      </c>
      <c r="G62" s="33">
        <v>26477.96940041245</v>
      </c>
      <c r="H62" s="37">
        <v>8848.5972387070178</v>
      </c>
      <c r="I62" s="33">
        <v>13977.252546506039</v>
      </c>
      <c r="J62" s="37">
        <v>42763.068073966235</v>
      </c>
      <c r="K62" s="33">
        <v>7029.5189361559778</v>
      </c>
      <c r="L62" s="37">
        <v>11298.118791383491</v>
      </c>
      <c r="M62" s="33">
        <v>21384.065403848424</v>
      </c>
      <c r="N62" s="37">
        <v>15826.717174570738</v>
      </c>
      <c r="O62" s="33">
        <v>32241.904422783031</v>
      </c>
      <c r="P62" s="37">
        <v>5790.6414150120581</v>
      </c>
      <c r="Q62" s="44">
        <v>216755.72376508452</v>
      </c>
      <c r="R62" s="37">
        <v>27451.952936081769</v>
      </c>
      <c r="S62" s="49">
        <v>244207.67670116629</v>
      </c>
    </row>
  </sheetData>
  <mergeCells count="17">
    <mergeCell ref="C3:D3"/>
    <mergeCell ref="C4:D4"/>
    <mergeCell ref="C5:D5"/>
    <mergeCell ref="C6:C9"/>
    <mergeCell ref="C10:C13"/>
    <mergeCell ref="C14:C17"/>
    <mergeCell ref="C18:C21"/>
    <mergeCell ref="C22:C25"/>
    <mergeCell ref="C26:C29"/>
    <mergeCell ref="C30:C33"/>
    <mergeCell ref="C54:C57"/>
    <mergeCell ref="C58:C61"/>
    <mergeCell ref="C34:C37"/>
    <mergeCell ref="C38:C41"/>
    <mergeCell ref="C42:C45"/>
    <mergeCell ref="C46:C49"/>
    <mergeCell ref="C50:C5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7:AF70"/>
  <sheetViews>
    <sheetView view="pageBreakPreview" topLeftCell="A7" zoomScaleNormal="100" zoomScaleSheetLayoutView="100" workbookViewId="0">
      <selection activeCell="B12" sqref="B12:AF13"/>
    </sheetView>
  </sheetViews>
  <sheetFormatPr baseColWidth="10" defaultColWidth="2.85546875" defaultRowHeight="16.5" x14ac:dyDescent="0.3"/>
  <cols>
    <col min="1" max="31" width="2.85546875" style="26"/>
    <col min="32" max="32" width="2.85546875" style="26" customWidth="1"/>
    <col min="33" max="16384" width="2.85546875" style="26"/>
  </cols>
  <sheetData>
    <row r="7" spans="2:32" x14ac:dyDescent="0.3">
      <c r="B7" s="205" t="str">
        <f>+"“Durante el IV trimestre de 2018 la cartera de vivienda de Bogotá creció a un menor ritmo (8,4%) que el total nacional (10,8%). La calidad de la cartera bruta durante el trimestre fue de 1,6%.”"</f>
        <v>“Durante el IV trimestre de 2018 la cartera de vivienda de Bogotá creció a un menor ritmo (8,4%) que el total nacional (10,8%). La calidad de la cartera bruta durante el trimestre fue de 1,6%.”</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row>
    <row r="8" spans="2:32" ht="18" customHeight="1" x14ac:dyDescent="0.3">
      <c r="B8" s="205"/>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row>
    <row r="9" spans="2:32" ht="18" customHeight="1" x14ac:dyDescent="0.3">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row>
    <row r="10" spans="2:32" ht="9.75" customHeight="1" x14ac:dyDescent="0.3"/>
    <row r="11" spans="2:32" ht="4.5" customHeight="1" x14ac:dyDescent="0.3"/>
    <row r="12" spans="2:32" ht="27.75" customHeight="1" x14ac:dyDescent="0.3">
      <c r="B12" s="206" t="str">
        <f>+"El DANE realiza la operación estadística de Cartera Hipotecaria de Vivienda. "&amp;"El objetivo es establecer el estado y evolución de la deuda de los créditos hipotecarios desembolsados por las entidades financiadoras, en lo correspondiente al saldo de capital total y al número de créditos."</f>
        <v>El DANE realiza la operación estadística de Cartera Hipotecaria de Vivienda. El objetivo es establecer el estado y evolución de la deuda de los créditos hipotecarios desembolsados por las entidades financiadoras, en lo correspondiente al saldo de capital total y al número de créditos.</v>
      </c>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row>
    <row r="13" spans="2:32" ht="19.5" customHeight="1" x14ac:dyDescent="0.3">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row>
    <row r="17" spans="2:32" ht="12" customHeight="1" x14ac:dyDescent="0.3">
      <c r="B17" s="202" t="str">
        <f>+"Durante el cuarto trimestre de 2018 el saldo de capital total de los créditos hipotecarios vigentes en la nación fue de 62,2 billones de pesos, equivalentes al 23,0% del PIB trimestral nacional. "&amp;"Respecto al año anterior (IV trimestre 2017) el saldo de capital total de 62,2 billones de pesos  se incrementó en un 8,4% (6,1 billones adicionales) resultado inferior a la variación anual registrada en el IV trimestre de 2017 (10,8%)."</f>
        <v>Durante el cuarto trimestre de 2018 el saldo de capital total de los créditos hipotecarios vigentes en la nación fue de 62,2 billones de pesos, equivalentes al 23,0% del PIB trimestral nacional. Respecto al año anterior (IV trimestre 2017) el saldo de capital total de 62,2 billones de pesos  se incrementó en un 8,4% (6,1 billones adicionales) resultado inferior a la variación anual registrada en el IV trimestre de 2017 (10,8%).</v>
      </c>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row>
    <row r="18" spans="2:32" x14ac:dyDescent="0.3">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row>
    <row r="19" spans="2:32" x14ac:dyDescent="0.3">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row>
    <row r="20" spans="2:32" x14ac:dyDescent="0.3">
      <c r="B20" s="202"/>
      <c r="C20" s="202"/>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row>
    <row r="21" spans="2:32" x14ac:dyDescent="0.3">
      <c r="B21" s="202"/>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row>
    <row r="23" spans="2:32" ht="18.75" customHeight="1" x14ac:dyDescent="0.3">
      <c r="B23" s="203" t="str">
        <f>+"Los créditos vigentes en el cuarto trimestre del año 2018 fueron 1.152.768 que comparado con un año atrás (1.091.884 créditos), corresponden a 60.884 créditos adicionales y un crecimiento porcentual de 5,6%."</f>
        <v>Los créditos vigentes en el cuarto trimestre del año 2018 fueron 1.152.768 que comparado con un año atrás (1.091.884 créditos), corresponden a 60.884 créditos adicionales y un crecimiento porcentual de 5,6%.</v>
      </c>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row>
    <row r="24" spans="2:32" ht="21" customHeight="1" x14ac:dyDescent="0.3">
      <c r="B24" s="203"/>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row>
    <row r="25" spans="2:32" ht="12" customHeight="1" x14ac:dyDescent="0.3"/>
    <row r="26" spans="2:32" x14ac:dyDescent="0.3">
      <c r="B26" s="204" t="str">
        <f>+"La calidad de la cartera bruta nacional al cuarto trimestre de 2018 fue de 1,79% cifra similar a la registrada en el trimestre inmediatamente anterior (1,80%), pero inferior al mismo periodo un año atrás (1,96%)."</f>
        <v>La calidad de la cartera bruta nacional al cuarto trimestre de 2018 fue de 1,79% cifra similar a la registrada en el trimestre inmediatamente anterior (1,80%), pero inferior al mismo periodo un año atrás (1,96%).</v>
      </c>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row>
    <row r="27" spans="2:32" x14ac:dyDescent="0.3">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row>
    <row r="28" spans="2:32" ht="18" customHeight="1" x14ac:dyDescent="0.3">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row>
    <row r="56" spans="2:31" ht="12.75" customHeight="1" x14ac:dyDescent="0.3">
      <c r="B56" s="207" t="str">
        <f>+"En el cuarto trimestre de 2018 se encontraban activos 425.458 créditos con un saldo a capital total de 24,37 billones de pesos, cifras correspondientes al 36,91% y 39,18% del total nacional,"&amp;" respectivamente. En comparación con un año atrás, el número de créditos se incremento marginalmente en"&amp;" un 4,03% (16.492 créditos adicionales) y el saldo de capital creció 8,39% al pasar de 22,49 billones de pesos en el IV trimestre de 2017 a 24,37 billones en el IV trimestre de 2018."</f>
        <v>En el cuarto trimestre de 2018 se encontraban activos 425.458 créditos con un saldo a capital total de 24,37 billones de pesos, cifras correspondientes al 36,91% y 39,18% del total nacional, respectivamente. En comparación con un año atrás, el número de créditos se incremento marginalmente en un 4,03% (16.492 créditos adicionales) y el saldo de capital creció 8,39% al pasar de 22,49 billones de pesos en el IV trimestre de 2017 a 24,37 billones en el IV trimestre de 2018.</v>
      </c>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row>
    <row r="57" spans="2:31" x14ac:dyDescent="0.3">
      <c r="B57" s="207"/>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row>
    <row r="58" spans="2:31" x14ac:dyDescent="0.3">
      <c r="B58" s="207"/>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row>
    <row r="59" spans="2:31" x14ac:dyDescent="0.3">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row>
    <row r="60" spans="2:31" ht="20.25" customHeight="1" x14ac:dyDescent="0.3">
      <c r="B60" s="207"/>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row>
    <row r="61" spans="2:31" x14ac:dyDescent="0.3">
      <c r="B61" s="202" t="str">
        <f>+"Por tipo de vivienda, el 74,8% del saldo a capital corresponde a créditos de vivienda No VIS equivalentes a 18,2 billones de pesos en 199.064 créditos vigentes; "&amp;"respecto a un año atrás, el saldo en esta cartera creció 6,6% en tanto que los créditos se incrementaron en 3,7% (7.123 créditos adicionales)."</f>
        <v>Por tipo de vivienda, el 74,8% del saldo a capital corresponde a créditos de vivienda No VIS equivalentes a 18,2 billones de pesos en 199.064 créditos vigentes; respecto a un año atrás, el saldo en esta cartera creció 6,6% en tanto que los créditos se incrementaron en 3,7% (7.123 créditos adicionales).</v>
      </c>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row>
    <row r="62" spans="2:31" x14ac:dyDescent="0.3">
      <c r="B62" s="202"/>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row>
    <row r="63" spans="2:31" x14ac:dyDescent="0.3">
      <c r="B63" s="202"/>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row>
    <row r="64" spans="2:31" x14ac:dyDescent="0.3">
      <c r="B64" s="202"/>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row>
    <row r="66" spans="2:31" x14ac:dyDescent="0.3">
      <c r="B66" s="202" t="str">
        <f>+"La vivienda de interés social (VIS) y prioritaria (VIP) consolidaron el 25,2% del saldo a capital (6,1 billones de pesos) y el 53,2% del total de créditos vigentes al cuarto trimestre de 2018. Por otra parte, hay "&amp;"36.652 créditos vigentes de viviendas tipo VIP con un saldo a capital total de "&amp;"513.822 millones de pesos, que en contraste con los resultados del cuarto trimestre del 2017, en el número de créditos vigentes disminuyó el 15,1% (6.544 créditos menos) y en el saldo a capital se contrajo en 13,1% (77.263 millones menos)."</f>
        <v>La vivienda de interés social (VIS) y prioritaria (VIP) consolidaron el 25,2% del saldo a capital (6,1 billones de pesos) y el 53,2% del total de créditos vigentes al cuarto trimestre de 2018. Por otra parte, hay 36.652 créditos vigentes de viviendas tipo VIP con un saldo a capital total de 513.822 millones de pesos, que en contraste con los resultados del cuarto trimestre del 2017, en el número de créditos vigentes disminuyó el 15,1% (6.544 créditos menos) y en el saldo a capital se contrajo en 13,1% (77.263 millones menos).</v>
      </c>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row>
    <row r="67" spans="2:31" ht="13.5" customHeight="1" x14ac:dyDescent="0.3">
      <c r="B67" s="202"/>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row>
    <row r="68" spans="2:31" ht="17.25" customHeight="1" x14ac:dyDescent="0.3">
      <c r="B68" s="202"/>
      <c r="C68" s="202"/>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row>
    <row r="69" spans="2:31" x14ac:dyDescent="0.3">
      <c r="B69" s="202"/>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row>
    <row r="70" spans="2:31" ht="20.25" customHeight="1" x14ac:dyDescent="0.3">
      <c r="B70" s="202"/>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row>
  </sheetData>
  <mergeCells count="8">
    <mergeCell ref="B66:AE70"/>
    <mergeCell ref="B23:AF24"/>
    <mergeCell ref="B26:AF28"/>
    <mergeCell ref="B7:AF9"/>
    <mergeCell ref="B12:AF13"/>
    <mergeCell ref="B17:AF21"/>
    <mergeCell ref="B56:AE60"/>
    <mergeCell ref="B61:AE64"/>
  </mergeCells>
  <pageMargins left="0.7" right="0.7" top="0.75" bottom="0.75" header="0.3" footer="0.3"/>
  <pageSetup scale="91"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Contenido</vt:lpstr>
      <vt:lpstr>Metadato</vt:lpstr>
      <vt:lpstr>1</vt:lpstr>
      <vt:lpstr>2</vt:lpstr>
      <vt:lpstr>3</vt:lpstr>
      <vt:lpstr>4</vt:lpstr>
      <vt:lpstr>5</vt:lpstr>
      <vt:lpstr>PIB trimestral precios corr</vt:lpstr>
      <vt:lpstr>Boletín</vt:lpstr>
      <vt:lpstr>Boletín!Área_de_impresión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2023-08-31T14:04:10Z</dcterms:modified>
</cp:coreProperties>
</file>