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D:\Home\Edna\Boletin_Viviendas_Habilitadas_enero-noviembre_2024\enero-marzo-2025\"/>
    </mc:Choice>
  </mc:AlternateContent>
  <xr:revisionPtr revIDLastSave="0" documentId="8_{4F62A8F9-10D6-4DCB-A78D-96CE556F9C19}" xr6:coauthVersionLast="47" xr6:coauthVersionMax="47" xr10:uidLastSave="{00000000-0000-0000-0000-000000000000}"/>
  <bookViews>
    <workbookView xWindow="-120" yWindow="-120" windowWidth="29040" windowHeight="15750" tabRatio="765" activeTab="6" xr2:uid="{00000000-000D-0000-FFFF-FFFF00000000}"/>
  </bookViews>
  <sheets>
    <sheet name="Metadato" sheetId="13" r:id="rId1"/>
    <sheet name="Contenido" sheetId="12" r:id="rId2"/>
    <sheet name="Cuadro 1" sheetId="14" r:id="rId3"/>
    <sheet name="Cuadro 2" sheetId="23" r:id="rId4"/>
    <sheet name="Cuadro 3" sheetId="30" r:id="rId5"/>
    <sheet name="Cuadro 4" sheetId="26" r:id="rId6"/>
    <sheet name="Cuadro 5 " sheetId="29" r:id="rId7"/>
    <sheet name="Cuadro 6" sheetId="32" r:id="rId8"/>
  </sheets>
  <definedNames>
    <definedName name="_xlnm._FilterDatabase" localSheetId="6" hidden="1">'Cuadro 5 '!$A$13:$I$85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3" i="26" l="1"/>
  <c r="AP33" i="26"/>
  <c r="AO33" i="26"/>
  <c r="C220" i="23"/>
  <c r="C172" i="29" l="1"/>
  <c r="FK34" i="30"/>
  <c r="D220" i="14"/>
  <c r="E220" i="14"/>
  <c r="G220" i="14"/>
  <c r="F220" i="14"/>
  <c r="FJ34" i="30"/>
  <c r="G219" i="14"/>
  <c r="F219" i="14"/>
  <c r="E219" i="14"/>
  <c r="D219" i="14"/>
  <c r="C170" i="29" l="1"/>
  <c r="FI34" i="30"/>
  <c r="C218" i="23"/>
  <c r="G218" i="14"/>
  <c r="F218" i="14"/>
  <c r="E218" i="14"/>
  <c r="D218" i="14"/>
  <c r="G206" i="14" l="1"/>
  <c r="W16" i="32"/>
  <c r="W15" i="32"/>
  <c r="W14" i="32"/>
  <c r="V16" i="32" l="1"/>
  <c r="V15" i="32"/>
  <c r="V14" i="32"/>
  <c r="FH34" i="30"/>
  <c r="E217" i="14"/>
  <c r="G217" i="14"/>
  <c r="F217" i="14"/>
  <c r="D217" i="14"/>
  <c r="C169" i="29"/>
  <c r="C216" i="23" l="1"/>
  <c r="C215" i="23"/>
  <c r="G216" i="14"/>
  <c r="F216" i="14"/>
  <c r="E216" i="14"/>
  <c r="D216" i="14"/>
  <c r="FG34" i="30"/>
  <c r="C168" i="29" l="1"/>
  <c r="C214" i="23" l="1"/>
  <c r="E212" i="14"/>
  <c r="E213" i="14"/>
  <c r="E214" i="14"/>
  <c r="E215" i="14"/>
  <c r="G215" i="14"/>
  <c r="F215" i="14"/>
  <c r="D215" i="14"/>
  <c r="C167" i="29"/>
  <c r="FF34" i="30"/>
  <c r="C166" i="29" l="1"/>
  <c r="G214" i="14"/>
  <c r="F214" i="14"/>
  <c r="D214" i="14"/>
  <c r="FE34" i="30"/>
  <c r="C165" i="29" l="1"/>
  <c r="G213" i="14"/>
  <c r="F213" i="14"/>
  <c r="D213" i="14"/>
  <c r="C213" i="23"/>
  <c r="FD34" i="30" l="1"/>
  <c r="FC34" i="30"/>
  <c r="C164" i="29" l="1"/>
  <c r="C212" i="23"/>
  <c r="G212" i="14"/>
  <c r="F212" i="14"/>
  <c r="D212" i="14"/>
  <c r="U16" i="32" l="1"/>
  <c r="C163" i="29"/>
  <c r="FB34" i="30"/>
  <c r="C211" i="23"/>
  <c r="G211" i="14"/>
  <c r="F211" i="14"/>
  <c r="E211" i="14"/>
  <c r="D211" i="14"/>
  <c r="C162" i="29"/>
  <c r="FA34" i="30"/>
  <c r="G210" i="14"/>
  <c r="F210" i="14"/>
  <c r="E210" i="14"/>
  <c r="D210" i="14"/>
  <c r="C210" i="23"/>
  <c r="G209" i="14"/>
  <c r="F209" i="14"/>
  <c r="E209" i="14"/>
  <c r="D209" i="14"/>
  <c r="C209" i="23"/>
  <c r="C161" i="29" l="1"/>
  <c r="EZ34" i="30"/>
  <c r="C160" i="29" l="1"/>
  <c r="C208" i="23"/>
  <c r="G208" i="14"/>
  <c r="F208" i="14"/>
  <c r="E208" i="14"/>
  <c r="D208" i="14"/>
  <c r="EY34" i="30"/>
  <c r="C159" i="29" l="1"/>
  <c r="C158" i="29"/>
  <c r="EX34" i="30" l="1"/>
  <c r="EW21" i="30"/>
  <c r="C207" i="23"/>
  <c r="AN33" i="26" l="1"/>
  <c r="AM33" i="26"/>
  <c r="AL33" i="26"/>
  <c r="EW34" i="30"/>
  <c r="C206" i="23"/>
  <c r="U15" i="32" l="1"/>
  <c r="U14" i="32"/>
  <c r="C157" i="29" l="1"/>
  <c r="C205" i="23"/>
  <c r="G205" i="14"/>
  <c r="F205" i="14"/>
  <c r="E205" i="14"/>
  <c r="D205" i="14"/>
  <c r="C204" i="23" l="1"/>
  <c r="G204" i="14"/>
  <c r="F204" i="14"/>
  <c r="E204" i="14"/>
  <c r="D204" i="14"/>
  <c r="C156" i="29"/>
  <c r="C155" i="29" l="1"/>
  <c r="C203" i="23"/>
  <c r="G203" i="14"/>
  <c r="F203" i="14"/>
  <c r="E203" i="14"/>
  <c r="D203" i="14"/>
  <c r="G202" i="14" l="1"/>
  <c r="F202" i="14"/>
  <c r="E202" i="14"/>
  <c r="D202" i="14"/>
  <c r="C202" i="23"/>
  <c r="C154" i="29"/>
  <c r="G201" i="14" l="1"/>
  <c r="F201" i="14"/>
  <c r="E201" i="14"/>
  <c r="D201" i="14"/>
  <c r="C201" i="23"/>
  <c r="C153" i="29"/>
  <c r="C152" i="29" l="1"/>
  <c r="E200" i="14"/>
  <c r="G200" i="14"/>
  <c r="F200" i="14"/>
  <c r="D200" i="14"/>
  <c r="C200" i="23"/>
  <c r="C151" i="29" l="1"/>
  <c r="E199" i="14"/>
  <c r="G199" i="14"/>
  <c r="F199" i="14"/>
  <c r="D199" i="14"/>
  <c r="C199" i="23"/>
  <c r="C150" i="29" l="1"/>
  <c r="G198" i="14"/>
  <c r="F198" i="14"/>
  <c r="E198" i="14"/>
  <c r="D198" i="14"/>
  <c r="C198" i="23"/>
  <c r="C197" i="23" l="1"/>
  <c r="G197" i="14"/>
  <c r="F197" i="14"/>
  <c r="E197" i="14"/>
  <c r="D197" i="14"/>
  <c r="C149" i="29"/>
  <c r="G196" i="14"/>
  <c r="E196" i="14"/>
  <c r="F196" i="14"/>
  <c r="D196" i="14"/>
  <c r="C196" i="23"/>
  <c r="C148" i="29"/>
  <c r="C147" i="29" l="1"/>
  <c r="G195" i="14"/>
  <c r="F195" i="14"/>
  <c r="E195" i="14"/>
  <c r="D195" i="14"/>
  <c r="C195" i="23"/>
  <c r="C146" i="29" l="1"/>
  <c r="AK33" i="26"/>
  <c r="AJ33" i="26"/>
  <c r="AI33" i="26"/>
  <c r="EK34" i="30"/>
  <c r="EV34" i="30"/>
  <c r="EU34" i="30"/>
  <c r="ET34" i="30"/>
  <c r="ES34" i="30"/>
  <c r="ER34" i="30"/>
  <c r="EQ34" i="30"/>
  <c r="EO34" i="30"/>
  <c r="EN34" i="30"/>
  <c r="EM34" i="30"/>
  <c r="EL34" i="30"/>
  <c r="EP34" i="30"/>
  <c r="G194" i="14"/>
  <c r="F194" i="14"/>
  <c r="E194" i="14"/>
  <c r="D194" i="14"/>
  <c r="T16" i="32"/>
  <c r="T15" i="32"/>
  <c r="T14" i="32"/>
  <c r="C144" i="29" l="1"/>
  <c r="C145" i="29" l="1"/>
  <c r="G193" i="14"/>
  <c r="F193" i="14"/>
  <c r="E193" i="14"/>
  <c r="D193" i="14"/>
  <c r="EJ34" i="30"/>
  <c r="E192" i="14" l="1"/>
  <c r="G192" i="14"/>
  <c r="F192" i="14"/>
  <c r="D192" i="14"/>
  <c r="C192" i="23"/>
  <c r="EI34" i="30"/>
  <c r="EH34" i="30"/>
  <c r="C143" i="29" l="1"/>
  <c r="E191" i="14"/>
  <c r="G191" i="14"/>
  <c r="F191" i="14"/>
  <c r="D191" i="14"/>
  <c r="C142" i="29" l="1"/>
  <c r="EG34" i="30" l="1"/>
  <c r="C190" i="23"/>
  <c r="G190" i="14"/>
  <c r="F190" i="14"/>
  <c r="E190" i="14"/>
  <c r="D190" i="14"/>
  <c r="C141" i="29" l="1"/>
  <c r="EF34" i="30"/>
  <c r="C189" i="23"/>
  <c r="G189" i="14"/>
  <c r="F189" i="14"/>
  <c r="E189" i="14"/>
  <c r="D189" i="14"/>
  <c r="C140" i="29" l="1"/>
  <c r="EE34" i="30" l="1"/>
  <c r="S16" i="32"/>
  <c r="G188" i="14" l="1"/>
  <c r="F188" i="14"/>
  <c r="E188" i="14"/>
  <c r="D188" i="14"/>
  <c r="C188" i="23"/>
  <c r="C138" i="29" l="1"/>
  <c r="C139" i="29"/>
  <c r="C187" i="23"/>
  <c r="G187" i="14"/>
  <c r="F187" i="14"/>
  <c r="E187" i="14"/>
  <c r="D187" i="14"/>
  <c r="ED34" i="30" l="1"/>
  <c r="EC34" i="30"/>
  <c r="C186" i="23"/>
  <c r="E186" i="14"/>
  <c r="G186" i="14"/>
  <c r="F186" i="14"/>
  <c r="D186" i="14"/>
  <c r="C137" i="29"/>
  <c r="C185" i="23"/>
  <c r="G185" i="14"/>
  <c r="F185" i="14"/>
  <c r="E185" i="14"/>
  <c r="D185" i="14"/>
  <c r="C136" i="29" l="1"/>
  <c r="C184" i="23"/>
  <c r="G184" i="14"/>
  <c r="F184" i="14"/>
  <c r="E184" i="14"/>
  <c r="D184" i="14"/>
  <c r="C135" i="29" l="1"/>
  <c r="G183" i="14"/>
  <c r="E183" i="14"/>
  <c r="F183" i="14"/>
  <c r="D183" i="14"/>
  <c r="C183" i="23"/>
  <c r="C134" i="29" l="1"/>
  <c r="C182" i="23"/>
  <c r="D182" i="14"/>
  <c r="G182" i="14"/>
  <c r="F182" i="14"/>
  <c r="E182" i="14"/>
  <c r="AH33" i="26" l="1"/>
  <c r="AG33" i="26"/>
  <c r="AF33" i="26"/>
  <c r="EB34" i="30"/>
  <c r="EA34" i="30"/>
  <c r="DZ34" i="30"/>
  <c r="DY34" i="30"/>
  <c r="S15" i="32"/>
  <c r="S14" i="32"/>
  <c r="AB33" i="26"/>
  <c r="Z33" i="26"/>
  <c r="AA33" i="26"/>
  <c r="AD33" i="26" l="1"/>
  <c r="AE33" i="26"/>
  <c r="AC33" i="26"/>
  <c r="C133" i="29" l="1"/>
  <c r="DX34" i="30" l="1"/>
  <c r="G181" i="14"/>
  <c r="F179" i="14"/>
  <c r="F181" i="14"/>
  <c r="E181" i="14"/>
  <c r="E180" i="14"/>
  <c r="D181" i="14"/>
  <c r="C132" i="29"/>
  <c r="DW34" i="30"/>
  <c r="G180" i="14"/>
  <c r="F180" i="14"/>
  <c r="D180" i="14"/>
  <c r="C131" i="29" l="1"/>
  <c r="DV34" i="30" l="1"/>
  <c r="G179" i="14"/>
  <c r="E179" i="14"/>
  <c r="D179" i="14"/>
  <c r="C130" i="29" l="1"/>
  <c r="DU34" i="30"/>
  <c r="G178" i="14"/>
  <c r="E178" i="14"/>
  <c r="F178" i="14"/>
  <c r="D178" i="14"/>
  <c r="C129" i="29" l="1"/>
  <c r="DT33" i="30"/>
  <c r="DT32" i="30"/>
  <c r="DT31" i="30"/>
  <c r="DT30" i="30"/>
  <c r="DT29" i="30"/>
  <c r="DT28" i="30"/>
  <c r="DT27" i="30"/>
  <c r="DT26" i="30"/>
  <c r="DT25" i="30"/>
  <c r="DT24" i="30"/>
  <c r="DT23" i="30"/>
  <c r="DT22" i="30"/>
  <c r="DT21" i="30"/>
  <c r="DT20" i="30"/>
  <c r="DT19" i="30"/>
  <c r="DT18" i="30"/>
  <c r="DT17" i="30"/>
  <c r="DT16" i="30"/>
  <c r="DT15" i="30"/>
  <c r="C177" i="23"/>
  <c r="G177" i="14"/>
  <c r="F177" i="14"/>
  <c r="E177" i="14"/>
  <c r="D177" i="14"/>
  <c r="DT34" i="30" l="1"/>
  <c r="DS34" i="30"/>
  <c r="C176" i="23"/>
  <c r="G176" i="14"/>
  <c r="F176" i="14"/>
  <c r="E176" i="14"/>
  <c r="D176" i="14"/>
  <c r="C127" i="29" l="1"/>
  <c r="DR34" i="30"/>
  <c r="C175" i="23"/>
  <c r="G175" i="14"/>
  <c r="F175" i="14"/>
  <c r="E175" i="14"/>
  <c r="D175" i="14"/>
  <c r="C126" i="29" l="1"/>
  <c r="DQ34" i="30" l="1"/>
  <c r="C174" i="23"/>
  <c r="G174" i="14"/>
  <c r="F174" i="14"/>
  <c r="E174" i="14"/>
  <c r="D174" i="14"/>
  <c r="C125" i="29" l="1"/>
  <c r="G173" i="14" l="1"/>
  <c r="E173" i="14"/>
  <c r="F173" i="14"/>
  <c r="D173" i="14"/>
  <c r="DP34" i="30"/>
  <c r="C172" i="23" l="1"/>
  <c r="E172" i="14"/>
  <c r="E171" i="14"/>
  <c r="DO34" i="30" l="1"/>
  <c r="G172" i="14"/>
  <c r="F172" i="14"/>
  <c r="D172" i="14"/>
  <c r="F171" i="14" l="1"/>
  <c r="D171" i="14"/>
  <c r="E159" i="14"/>
  <c r="C123" i="29" l="1"/>
  <c r="DN34" i="30"/>
  <c r="DM34" i="30"/>
  <c r="C171" i="23"/>
  <c r="G171" i="14"/>
  <c r="C122" i="29" l="1"/>
  <c r="C170" i="23"/>
  <c r="G170" i="14"/>
  <c r="F170" i="14"/>
  <c r="E170" i="14"/>
  <c r="D170" i="14"/>
  <c r="C121" i="29" l="1"/>
  <c r="DL34" i="30"/>
  <c r="G169" i="14"/>
  <c r="F169" i="14"/>
  <c r="E169" i="14"/>
  <c r="D169" i="14"/>
  <c r="C120" i="29" l="1"/>
  <c r="DK34" i="30"/>
  <c r="G168" i="14"/>
  <c r="F168" i="14"/>
  <c r="E168" i="14"/>
  <c r="D168" i="14"/>
  <c r="R16" i="32"/>
  <c r="R15" i="32"/>
  <c r="R14" i="32"/>
  <c r="G167" i="14"/>
  <c r="E165" i="14"/>
  <c r="E166" i="14"/>
  <c r="E167" i="14"/>
  <c r="C119" i="29"/>
  <c r="C118" i="29"/>
  <c r="C117" i="29"/>
  <c r="DJ34" i="30"/>
  <c r="DI34" i="30"/>
  <c r="DH34" i="30"/>
  <c r="C167" i="23"/>
  <c r="C166" i="23"/>
  <c r="G166" i="14"/>
  <c r="G165" i="14"/>
  <c r="F167" i="14"/>
  <c r="F166" i="14"/>
  <c r="F165" i="14"/>
  <c r="D167" i="14"/>
  <c r="D166" i="14"/>
  <c r="D165" i="14"/>
  <c r="C116" i="29"/>
  <c r="DG34" i="30"/>
  <c r="C164" i="23"/>
  <c r="G164" i="14"/>
  <c r="F164" i="14"/>
  <c r="E164" i="14"/>
  <c r="D164" i="14"/>
  <c r="C115" i="29"/>
  <c r="DF34" i="30"/>
  <c r="C163" i="23"/>
  <c r="G163" i="14"/>
  <c r="F163" i="14"/>
  <c r="E163" i="14"/>
  <c r="D163" i="14"/>
  <c r="C114" i="29"/>
  <c r="DE34" i="30"/>
  <c r="C162" i="23"/>
  <c r="G162" i="14"/>
  <c r="F162" i="14"/>
  <c r="E162" i="14"/>
  <c r="D162" i="14"/>
  <c r="C112" i="29"/>
  <c r="C113" i="29"/>
  <c r="DD34" i="30"/>
  <c r="C161" i="23"/>
  <c r="G161" i="14"/>
  <c r="F161" i="14"/>
  <c r="E161" i="14"/>
  <c r="D161" i="14"/>
  <c r="DC34" i="30"/>
  <c r="C160" i="23"/>
  <c r="G160" i="14"/>
  <c r="F160" i="14"/>
  <c r="E160" i="14"/>
  <c r="D160" i="14"/>
  <c r="C111" i="29"/>
  <c r="DB34" i="30"/>
  <c r="C159" i="23"/>
  <c r="G159" i="14"/>
  <c r="F159" i="14"/>
  <c r="D159" i="14"/>
  <c r="C110" i="29"/>
  <c r="DA34" i="30"/>
  <c r="CU32" i="30"/>
  <c r="AF32" i="30"/>
  <c r="AL18" i="30"/>
  <c r="AF18" i="30"/>
  <c r="G158" i="14"/>
  <c r="F158" i="14"/>
  <c r="E158" i="14"/>
  <c r="D158" i="14"/>
  <c r="C158" i="23"/>
  <c r="Q16" i="32"/>
  <c r="Q15" i="32"/>
  <c r="Q14" i="32"/>
  <c r="C109" i="29"/>
  <c r="C157" i="23"/>
  <c r="G157" i="14"/>
  <c r="F157" i="14"/>
  <c r="E157" i="14"/>
  <c r="D157" i="14"/>
  <c r="E156" i="14"/>
  <c r="E155" i="14"/>
  <c r="E153" i="14"/>
  <c r="C156" i="23"/>
  <c r="G156" i="14"/>
  <c r="F156" i="14"/>
  <c r="D156" i="14"/>
  <c r="F107" i="29"/>
  <c r="C155" i="23"/>
  <c r="G155" i="14"/>
  <c r="F155" i="14"/>
  <c r="D155" i="14"/>
  <c r="F106" i="29"/>
  <c r="C154" i="23"/>
  <c r="G154" i="14"/>
  <c r="F154" i="14"/>
  <c r="E154" i="14"/>
  <c r="D154" i="14"/>
  <c r="C153" i="23"/>
  <c r="G153" i="14"/>
  <c r="F153" i="14"/>
  <c r="D153" i="14"/>
  <c r="C104" i="29"/>
  <c r="G152" i="14"/>
  <c r="E152" i="14"/>
  <c r="F152" i="14"/>
  <c r="D152" i="14"/>
  <c r="G151" i="14"/>
  <c r="C103" i="29"/>
  <c r="E151" i="14"/>
  <c r="F151" i="14"/>
  <c r="D151" i="14"/>
  <c r="C151" i="23"/>
  <c r="G150" i="14"/>
  <c r="F150" i="14"/>
  <c r="E150" i="14"/>
  <c r="D150" i="14"/>
  <c r="C102" i="29"/>
  <c r="C101" i="29"/>
  <c r="G149" i="14"/>
  <c r="F149" i="14"/>
  <c r="E149" i="14"/>
  <c r="D149" i="14"/>
  <c r="C100" i="29"/>
  <c r="G148" i="14"/>
  <c r="F148" i="14"/>
  <c r="E148" i="14"/>
  <c r="D148" i="14"/>
  <c r="C99" i="29"/>
  <c r="G147" i="14"/>
  <c r="F147" i="14"/>
  <c r="E147" i="14"/>
  <c r="D147" i="14"/>
  <c r="V33" i="26"/>
  <c r="U33" i="26"/>
  <c r="T33" i="26"/>
  <c r="G146" i="14"/>
  <c r="F146" i="14"/>
  <c r="E146" i="14"/>
  <c r="D146" i="14"/>
  <c r="P16" i="32"/>
  <c r="P15" i="32"/>
  <c r="P14" i="32"/>
  <c r="C97" i="29"/>
  <c r="G145" i="14"/>
  <c r="F145" i="14"/>
  <c r="E145" i="14"/>
  <c r="D145" i="14"/>
  <c r="X33" i="26"/>
  <c r="C144" i="23"/>
  <c r="G144" i="14"/>
  <c r="F144" i="14"/>
  <c r="E144" i="14"/>
  <c r="D144" i="14"/>
  <c r="G143" i="14"/>
  <c r="F143" i="14"/>
  <c r="E143" i="14"/>
  <c r="D143" i="14"/>
  <c r="C143" i="23"/>
  <c r="C95" i="29"/>
  <c r="Y33" i="26"/>
  <c r="C94" i="29"/>
  <c r="C142" i="23"/>
  <c r="G142" i="14"/>
  <c r="F142" i="14"/>
  <c r="E142" i="14"/>
  <c r="D142" i="14"/>
  <c r="W33" i="26"/>
  <c r="C93" i="29"/>
  <c r="G141" i="14"/>
  <c r="F141" i="14"/>
  <c r="E141" i="14"/>
  <c r="D141" i="14"/>
  <c r="C92" i="29"/>
  <c r="G140" i="14"/>
  <c r="F140" i="14"/>
  <c r="E140" i="14"/>
  <c r="D140" i="14"/>
  <c r="C140" i="23"/>
  <c r="C91" i="29"/>
  <c r="G139" i="14"/>
  <c r="F139" i="14"/>
  <c r="E139" i="14"/>
  <c r="E138" i="14"/>
  <c r="D139" i="14"/>
  <c r="C90" i="29"/>
  <c r="E138" i="23"/>
  <c r="G138" i="14"/>
  <c r="F138" i="14"/>
  <c r="D138" i="14"/>
  <c r="C89" i="29"/>
  <c r="C88" i="29"/>
  <c r="C137" i="23"/>
  <c r="C136" i="23"/>
  <c r="G137" i="14"/>
  <c r="F137" i="14"/>
  <c r="E137" i="14"/>
  <c r="D137" i="14"/>
  <c r="E136" i="14"/>
  <c r="G136" i="14"/>
  <c r="F136" i="14"/>
  <c r="D136" i="14"/>
  <c r="C87" i="29"/>
  <c r="C86" i="29"/>
  <c r="G135" i="14"/>
  <c r="G134" i="14"/>
  <c r="F135" i="14"/>
  <c r="F134" i="14"/>
  <c r="E135" i="14"/>
  <c r="E134" i="14"/>
  <c r="D135" i="14"/>
  <c r="D134" i="14"/>
  <c r="O16" i="32"/>
  <c r="O15" i="32"/>
  <c r="O14" i="32"/>
  <c r="R33" i="26"/>
  <c r="G133" i="14"/>
  <c r="F133" i="14"/>
  <c r="C85" i="29"/>
  <c r="E133" i="14"/>
  <c r="F132" i="14"/>
  <c r="E132" i="14"/>
  <c r="D133" i="14"/>
  <c r="C132" i="23"/>
  <c r="G132" i="14"/>
  <c r="D132" i="14"/>
  <c r="C83" i="29"/>
  <c r="G131" i="14"/>
  <c r="F131" i="14"/>
  <c r="E131" i="14"/>
  <c r="D131" i="14"/>
  <c r="S33" i="26"/>
  <c r="Q33" i="26"/>
  <c r="C82" i="29"/>
  <c r="C130" i="23"/>
  <c r="G130" i="14"/>
  <c r="F130" i="14"/>
  <c r="E130" i="14"/>
  <c r="D130" i="14"/>
  <c r="E129" i="23"/>
  <c r="C81" i="29"/>
  <c r="G129" i="14"/>
  <c r="F129" i="14"/>
  <c r="E129" i="14"/>
  <c r="D129" i="14"/>
  <c r="C80" i="29"/>
  <c r="G128" i="14"/>
  <c r="F128" i="14"/>
  <c r="E128" i="14"/>
  <c r="D128" i="14"/>
  <c r="C79" i="29"/>
  <c r="E127" i="14"/>
  <c r="G127" i="14"/>
  <c r="F127" i="14"/>
  <c r="D127" i="14"/>
  <c r="C78" i="29"/>
  <c r="G126" i="14"/>
  <c r="F126" i="14"/>
  <c r="E126" i="14"/>
  <c r="D126" i="14"/>
  <c r="C77" i="29"/>
  <c r="C125" i="23"/>
  <c r="G125" i="14"/>
  <c r="F125" i="14"/>
  <c r="E125" i="14"/>
  <c r="D125" i="14"/>
  <c r="C76" i="29"/>
  <c r="C124" i="23"/>
  <c r="G124" i="14"/>
  <c r="F124" i="14"/>
  <c r="E124" i="14"/>
  <c r="D124" i="14"/>
  <c r="C63" i="29"/>
  <c r="C64" i="29"/>
  <c r="C65" i="29"/>
  <c r="C66" i="29"/>
  <c r="C68" i="29"/>
  <c r="C69" i="29"/>
  <c r="E70" i="29"/>
  <c r="F70" i="29"/>
  <c r="C71" i="29"/>
  <c r="C72" i="29"/>
  <c r="C73" i="29"/>
  <c r="C74" i="29"/>
  <c r="C75" i="29"/>
  <c r="E123" i="14"/>
  <c r="G123" i="14"/>
  <c r="F123" i="14"/>
  <c r="D123" i="14"/>
  <c r="E122" i="23"/>
  <c r="G122" i="14"/>
  <c r="F122" i="14"/>
  <c r="E122" i="14"/>
  <c r="D122" i="14"/>
  <c r="N16" i="32"/>
  <c r="N15" i="32"/>
  <c r="N14" i="32"/>
  <c r="G121" i="14"/>
  <c r="F121" i="14"/>
  <c r="E121" i="14"/>
  <c r="D121" i="14"/>
  <c r="G120" i="14"/>
  <c r="F120" i="14"/>
  <c r="E120" i="14"/>
  <c r="D120" i="14"/>
  <c r="G119" i="14"/>
  <c r="F119" i="14"/>
  <c r="E119" i="14"/>
  <c r="D119" i="14"/>
  <c r="C119" i="23"/>
  <c r="C118" i="23"/>
  <c r="P33" i="26"/>
  <c r="O33" i="26"/>
  <c r="G118" i="14"/>
  <c r="E118" i="14"/>
  <c r="F118" i="14"/>
  <c r="D118" i="14"/>
  <c r="G117" i="14"/>
  <c r="F117" i="14"/>
  <c r="E117" i="14"/>
  <c r="D117" i="14"/>
  <c r="N33" i="26"/>
  <c r="C116" i="23"/>
  <c r="G116" i="14"/>
  <c r="F116" i="14"/>
  <c r="E116" i="14"/>
  <c r="D116" i="14"/>
  <c r="G115" i="14"/>
  <c r="F115" i="14"/>
  <c r="E115" i="14"/>
  <c r="D115" i="14"/>
  <c r="G114" i="14"/>
  <c r="F114" i="14"/>
  <c r="E114" i="14"/>
  <c r="D114" i="14"/>
  <c r="G113" i="14"/>
  <c r="F113" i="14"/>
  <c r="E113" i="14"/>
  <c r="D113" i="14"/>
  <c r="G112" i="14"/>
  <c r="F112" i="14"/>
  <c r="E112" i="14"/>
  <c r="D112" i="14"/>
  <c r="G111" i="14"/>
  <c r="F111" i="14"/>
  <c r="E111" i="14"/>
  <c r="D111" i="14"/>
  <c r="G110" i="14"/>
  <c r="F110" i="14"/>
  <c r="E110" i="14"/>
  <c r="D110" i="14"/>
  <c r="C111" i="23"/>
  <c r="I33" i="26"/>
  <c r="H33" i="26"/>
  <c r="G33" i="26"/>
  <c r="F33" i="26"/>
  <c r="E33" i="26"/>
  <c r="B33" i="26"/>
  <c r="C33" i="26"/>
  <c r="D33" i="26"/>
  <c r="J33" i="26"/>
  <c r="M16" i="32"/>
  <c r="M15" i="32"/>
  <c r="M14" i="32"/>
  <c r="C105" i="23"/>
  <c r="C104" i="23"/>
  <c r="L16" i="32"/>
  <c r="L15" i="32"/>
  <c r="L14" i="32"/>
  <c r="E96" i="23"/>
  <c r="C94" i="23"/>
  <c r="E93" i="23"/>
  <c r="E92" i="23"/>
  <c r="C84" i="14"/>
  <c r="C91" i="23"/>
  <c r="E87" i="23"/>
  <c r="K16" i="32"/>
  <c r="K15" i="32"/>
  <c r="K14" i="32"/>
  <c r="D85" i="23"/>
  <c r="E85" i="23" s="1"/>
  <c r="E84" i="23"/>
  <c r="C84" i="23" s="1"/>
  <c r="C36" i="29"/>
  <c r="C35" i="29"/>
  <c r="C34" i="29"/>
  <c r="C33" i="29"/>
  <c r="C32" i="29"/>
  <c r="C31" i="29"/>
  <c r="C30" i="29"/>
  <c r="C29" i="29"/>
  <c r="C25" i="29"/>
  <c r="C24" i="29"/>
  <c r="C23" i="29"/>
  <c r="C22" i="29"/>
  <c r="C21" i="29"/>
  <c r="C20" i="29"/>
  <c r="C19" i="29"/>
  <c r="C18" i="29"/>
  <c r="C17" i="29"/>
  <c r="C16" i="29"/>
  <c r="C15" i="29"/>
  <c r="C14" i="29"/>
  <c r="C83" i="23"/>
  <c r="C77" i="23"/>
  <c r="C75" i="23"/>
  <c r="C74" i="23"/>
  <c r="J16" i="32"/>
  <c r="J15" i="32"/>
  <c r="J14" i="32"/>
  <c r="C73" i="23"/>
  <c r="C60" i="23"/>
  <c r="C61" i="23"/>
  <c r="C57" i="23"/>
  <c r="C56" i="23"/>
  <c r="C55" i="23"/>
  <c r="C54" i="23"/>
  <c r="C53" i="23"/>
  <c r="C52" i="23"/>
  <c r="C51" i="23"/>
  <c r="C50" i="23"/>
  <c r="C49" i="23"/>
  <c r="C25" i="23"/>
  <c r="C24" i="23"/>
  <c r="C23" i="23"/>
  <c r="C22" i="23"/>
  <c r="C21" i="23"/>
  <c r="C20" i="23"/>
  <c r="C19" i="23"/>
  <c r="C18" i="23"/>
  <c r="C17" i="23"/>
  <c r="C16" i="23"/>
  <c r="C15" i="23"/>
  <c r="C14" i="23"/>
  <c r="E48" i="23"/>
  <c r="C48" i="23" s="1"/>
  <c r="E47" i="23"/>
  <c r="C47" i="23" s="1"/>
  <c r="E46" i="23"/>
  <c r="C46" i="23" s="1"/>
  <c r="E45" i="23"/>
  <c r="C45" i="23" s="1"/>
  <c r="E44" i="23"/>
  <c r="C44" i="23" s="1"/>
  <c r="E43" i="23"/>
  <c r="C43" i="23" s="1"/>
  <c r="E42" i="23"/>
  <c r="C42" i="23" s="1"/>
  <c r="E41" i="23"/>
  <c r="C41" i="23" s="1"/>
  <c r="E40" i="23"/>
  <c r="C40" i="23" s="1"/>
  <c r="E39" i="23"/>
  <c r="C39" i="23" s="1"/>
  <c r="E38" i="23"/>
  <c r="C38" i="23" s="1"/>
  <c r="E37" i="23"/>
  <c r="C37" i="23" s="1"/>
  <c r="E36" i="23"/>
  <c r="C36" i="23" s="1"/>
  <c r="E35" i="23"/>
  <c r="C35" i="23" s="1"/>
  <c r="E34" i="23"/>
  <c r="C34" i="23" s="1"/>
  <c r="E33" i="23"/>
  <c r="C33" i="23" s="1"/>
  <c r="E32" i="23"/>
  <c r="C32" i="23" s="1"/>
  <c r="E31" i="23"/>
  <c r="C31" i="23" s="1"/>
  <c r="E30" i="23"/>
  <c r="C30" i="23" s="1"/>
  <c r="E29" i="23"/>
  <c r="C29" i="23" s="1"/>
  <c r="E28" i="23"/>
  <c r="C28" i="23" s="1"/>
  <c r="E27" i="23"/>
  <c r="C27" i="23" s="1"/>
  <c r="E26" i="23"/>
  <c r="C26" i="23" s="1"/>
  <c r="C70" i="29" l="1"/>
  <c r="F206" i="14"/>
  <c r="E206" i="14"/>
  <c r="G207" i="14"/>
  <c r="D206" i="14"/>
  <c r="E207" i="14"/>
  <c r="F207" i="14"/>
  <c r="D207" i="14"/>
</calcChain>
</file>

<file path=xl/sharedStrings.xml><?xml version="1.0" encoding="utf-8"?>
<sst xmlns="http://schemas.openxmlformats.org/spreadsheetml/2006/main" count="1030" uniqueCount="179">
  <si>
    <t>SECRETARÍA DISTRITAL DE HÁBITAT</t>
  </si>
  <si>
    <t>SUBSECRETARÍA DE PLANEACIÓN Y POLITICA</t>
  </si>
  <si>
    <t>SUBDIRECCIÓN DE INFORMACIÓN SECTORIAL</t>
  </si>
  <si>
    <t>SISTEMA DE INFORMACIÓN DEL HÁBITAT</t>
  </si>
  <si>
    <t xml:space="preserve">Metadato de la Operación Estadística                                                                   </t>
  </si>
  <si>
    <t>Concepto</t>
  </si>
  <si>
    <t>Descripción</t>
  </si>
  <si>
    <t>Operación estadística</t>
  </si>
  <si>
    <t>Viviendas nuevas habilitadas</t>
  </si>
  <si>
    <t>Entidad responsable</t>
  </si>
  <si>
    <t>Secretaría Distrital del Hábitat - SDHT</t>
  </si>
  <si>
    <t>Área temática</t>
  </si>
  <si>
    <t>Económica</t>
  </si>
  <si>
    <t>Tema</t>
  </si>
  <si>
    <t>Construcción - edificaciones</t>
  </si>
  <si>
    <t>Antecedentes</t>
  </si>
  <si>
    <t>Con el fin de establecer la medición del número de viviendas nuevas en la ciudad, en el año 2008 se estableció una metodología para identificar la dinámica en la construcción de vivienda de interés social, a partir del número de viviendas neuvas construidas con conexión definitiva de acueducto. Identificando en cada proyecto habitacional sus unidades por tipo, su gestión (pública o privada y ubicación (dirección, localidad, chip), lo que permite clasificar y determinar la cantidad de viviendas nuevas tipo (VIP y VIS) , contribuyendo de esta manera en la construcción de una estadística mensual a la gestión y promoción de la construcción de vivienda de interés social en la ciudad.</t>
  </si>
  <si>
    <t>Objetivo general</t>
  </si>
  <si>
    <t>Determina la cantidad de viviendas nuevas VIP y VIS construidas en el Distrito Capital y que cuentan con servicio definitivo de acueducto</t>
  </si>
  <si>
    <t>Objetivos específicos</t>
  </si>
  <si>
    <t>Consolidar una metodología que centralice en el Distrito la información de fuentes públicas y privadas, buscando privilegiar la actualización de la información sobre vivienda VIS y VIP en la ciudad y determinar el estado actual de la actividad edificadora en este segmento de precios. Registrar la evolución del número de viviendas habilitadas o gestionadas por el Distrito.
Recibir y consolidar en un reporte digital de la información de viviendas habilitadas del mes inmediatamente anterior que reportan Acueducto, Metrovivienda y Cajas de Compensación.
Determinar la cantidad de unidades habilitadas según rangos de precios VIP y VIS y unidades habilitadas con el servicio de acueducto instalado.
Realizar el seguimiento de las unidades habilitadas para aquellos proyectos ejecutados con el fin de medir el avance en la Meta del Plan Distrital de Desarrollo Bogotá Positiva: "Soluciones de Vivienda Nueva".</t>
  </si>
  <si>
    <t>Definiciones básicas</t>
  </si>
  <si>
    <r>
      <rPr>
        <b/>
        <sz val="10"/>
        <color theme="1"/>
        <rFont val="Calibri"/>
        <family val="2"/>
      </rPr>
      <t xml:space="preserve">Vivienda Habilitada: </t>
    </r>
    <r>
      <rPr>
        <sz val="10"/>
        <color theme="1"/>
        <rFont val="Calibri"/>
        <family val="2"/>
      </rPr>
      <t>Se considera como vivienda habilitada aquella unidad habitacional (casa o apartamento) producida formalmente, cuyas características satisfacen las siguientes condiciones complementarias: 1) Haber alcanzado la fase de construcción que permite su venta  y 2) contar por lo menos con la conexión a los servicios públicos domiciliarios básicos, esencialmente de acueducto, en correcto funcionamiento y con registro independiente.</t>
    </r>
  </si>
  <si>
    <r>
      <rPr>
        <b/>
        <sz val="10"/>
        <color theme="1"/>
        <rFont val="Calibri"/>
        <family val="2"/>
        <scheme val="minor"/>
      </rPr>
      <t>Vivienda VIS:</t>
    </r>
    <r>
      <rPr>
        <sz val="10"/>
        <color theme="1"/>
        <rFont val="Calibri"/>
        <family val="2"/>
        <scheme val="minor"/>
      </rPr>
      <t xml:space="preserve"> Aquella unidad habitacional cuyo precio está en un rango entre 70 y hasta 135 Salario Mínimos Mensuales Legales Vigentes.</t>
    </r>
  </si>
  <si>
    <r>
      <rPr>
        <b/>
        <sz val="10"/>
        <color theme="1"/>
        <rFont val="Calibri"/>
        <family val="2"/>
        <scheme val="minor"/>
      </rPr>
      <t>Vivienda VIP:</t>
    </r>
    <r>
      <rPr>
        <sz val="10"/>
        <color theme="1"/>
        <rFont val="Calibri"/>
        <family val="2"/>
        <scheme val="minor"/>
      </rPr>
      <t xml:space="preserve"> Aquella unidad habitacional cuyo precio está en un rango entre 0 y hasta 70 Salarios Mínimos Mensuales Legales Vigentes.</t>
    </r>
  </si>
  <si>
    <t>Variables de estudio, clasificación y calculadas</t>
  </si>
  <si>
    <t xml:space="preserve">1. Zona: Ubicación del proyecto habilitado.
2. Nombre cliente: nombre del proyecto habilitado.
3. Estrato: clasificación socioeconómica del proyecto.
4. Localidad: localidad en la que se encuentra ubicado del proyecto.
5. Dirección: nomenclatura asignada al proyecto por el catastro distrital.
6. Chip catastral: código alfanumérico asignado al proyecto por el catastro distrital
7. Rango de Precio: rango de precio en el que se ubican las viviendas del proyecto habilitado
8. Tipo de vivienda: para definir la categoría y unidades de las vivienda habilitada es decir VIP 1, VIP 2, VIS y NO VIS.  </t>
  </si>
  <si>
    <t>Universo de estudio</t>
  </si>
  <si>
    <t>La totalidad de las edificaciones nuevas que se conectan de manera definitiva al servicio de acueducto y alcantarillado.</t>
  </si>
  <si>
    <t>Unidad de observación</t>
  </si>
  <si>
    <t>Proyectos de vivienda</t>
  </si>
  <si>
    <t>Unidad de respuesta</t>
  </si>
  <si>
    <t>Conexión de acueducto definitiva</t>
  </si>
  <si>
    <t>Unidad de análisis</t>
  </si>
  <si>
    <t>Número por tipo de vivienda</t>
  </si>
  <si>
    <t>Tipo de operaión estadística</t>
  </si>
  <si>
    <t>Instrumento que permite ubicar y caracterizar cada obra objeto de estudio a través del tiempo.</t>
  </si>
  <si>
    <t>Desagregación temática</t>
  </si>
  <si>
    <t>Unidades de las edificaciones clasificadas por tipo de vivienda, por rangos de vivienda</t>
  </si>
  <si>
    <t>Desagregación geográfica</t>
  </si>
  <si>
    <t>permite obtener información al siguiente nivel: total ciudad a nivel de localidad.</t>
  </si>
  <si>
    <t>Periodicidad de recolección</t>
  </si>
  <si>
    <t>Los procesos de recolección se realizan de manera triemstral ( con tres meses de rezago)</t>
  </si>
  <si>
    <t>Periodicidad de procesamiento</t>
  </si>
  <si>
    <t>Cuatrimestral</t>
  </si>
  <si>
    <t>Periodicidad de difusión</t>
  </si>
  <si>
    <t>Cautrimestral</t>
  </si>
  <si>
    <t>Medio de difusión</t>
  </si>
  <si>
    <t xml:space="preserve">www.habitatbogota.gov.co </t>
  </si>
  <si>
    <t>Medio de consulta</t>
  </si>
  <si>
    <t>Boletínes de prensa, boletines estadíticos, series históricas</t>
  </si>
  <si>
    <t>Accesibilidad de la información</t>
  </si>
  <si>
    <t xml:space="preserve">EAAB </t>
  </si>
  <si>
    <t>INDICADORES SIHAB - ODHT</t>
  </si>
  <si>
    <t>TABLA DE CONTENIDO</t>
  </si>
  <si>
    <t>1. INDICADORES DE CONSTRUCCIÓN</t>
  </si>
  <si>
    <t>1.1 Viviendas Nuevas Habilitadas</t>
  </si>
  <si>
    <t>Cuadro</t>
  </si>
  <si>
    <t>Nombre indicador</t>
  </si>
  <si>
    <t>Cuadro 1</t>
  </si>
  <si>
    <t>Bogotá. Número de viviendas VIP y VIS habilitadas</t>
  </si>
  <si>
    <t>Cuadro 2</t>
  </si>
  <si>
    <t>Bogotá. Número de viviendas VIP y VIS habilitadas, según tipo de vivienda</t>
  </si>
  <si>
    <t>Cuadro 3</t>
  </si>
  <si>
    <t>Bogotá. Número de viviendas VIP y VIS habilitadas, según localidad</t>
  </si>
  <si>
    <t>Cuadro 4</t>
  </si>
  <si>
    <t>Bogotá. Número de viviendas VIP, VIS y No VIS habilitadas por localidad</t>
  </si>
  <si>
    <t>Cuadro 5</t>
  </si>
  <si>
    <t>Bogotá. Número de viviendas habilitadas, según tipo de vivienda</t>
  </si>
  <si>
    <t>Cuadro 6</t>
  </si>
  <si>
    <t>SMMLV y valor máximo vigente por tipo de vivienda, según año</t>
  </si>
  <si>
    <t>SECRETARÍA DISTRITAL DEL HÁBITAT - SDHT</t>
  </si>
  <si>
    <t>SUBSECRETARÍA DE PLANEACIÓN Y POLÍTICA</t>
  </si>
  <si>
    <t xml:space="preserve">SISTEMA DE INFORMACIÓN DEL HÁBITAT </t>
  </si>
  <si>
    <t>Viviendas Habilitadas</t>
  </si>
  <si>
    <t xml:space="preserve">Bogotá. Número de viviendas VIP y VIS habilitadas </t>
  </si>
  <si>
    <t>Años</t>
  </si>
  <si>
    <t>Meses</t>
  </si>
  <si>
    <t>Total Viviendas</t>
  </si>
  <si>
    <t>Variaciones (%)</t>
  </si>
  <si>
    <t>Mensual</t>
  </si>
  <si>
    <t>Año corrido</t>
  </si>
  <si>
    <t>Anual</t>
  </si>
  <si>
    <t>Doce meses</t>
  </si>
  <si>
    <t>Enero</t>
  </si>
  <si>
    <t>Febrero</t>
  </si>
  <si>
    <t>Marzo</t>
  </si>
  <si>
    <t>Abril</t>
  </si>
  <si>
    <t>Mayo</t>
  </si>
  <si>
    <t>Junio</t>
  </si>
  <si>
    <t>Julio</t>
  </si>
  <si>
    <t>Agosto</t>
  </si>
  <si>
    <t>Septiembre</t>
  </si>
  <si>
    <t>Octubre</t>
  </si>
  <si>
    <t>Noviembre</t>
  </si>
  <si>
    <t>Diciembre</t>
  </si>
  <si>
    <r>
      <t xml:space="preserve">Enero </t>
    </r>
    <r>
      <rPr>
        <vertAlign val="superscript"/>
        <sz val="11"/>
        <color theme="1"/>
        <rFont val="Calibri"/>
        <family val="2"/>
        <scheme val="minor"/>
      </rPr>
      <t/>
    </r>
  </si>
  <si>
    <t>n/d</t>
  </si>
  <si>
    <t>-</t>
  </si>
  <si>
    <r>
      <t>2020</t>
    </r>
    <r>
      <rPr>
        <vertAlign val="superscript"/>
        <sz val="11"/>
        <color theme="1"/>
        <rFont val="Calibri"/>
        <family val="2"/>
        <scheme val="minor"/>
      </rPr>
      <t>p</t>
    </r>
  </si>
  <si>
    <r>
      <t>2021</t>
    </r>
    <r>
      <rPr>
        <vertAlign val="superscript"/>
        <sz val="11"/>
        <color theme="1"/>
        <rFont val="Calibri"/>
        <family val="2"/>
        <scheme val="minor"/>
      </rPr>
      <t>p</t>
    </r>
  </si>
  <si>
    <t>Fuente: EAAB. Cálculos SDHT</t>
  </si>
  <si>
    <t>*Se proceso para los años de 2008-2011 la cifra de construcción nueva en sitio propio realizado por agentes privados reportada en los meses de septiembre y noviembre de 2011</t>
  </si>
  <si>
    <r>
      <rPr>
        <b/>
        <i/>
        <vertAlign val="superscript"/>
        <sz val="9"/>
        <color theme="1"/>
        <rFont val="Arial"/>
        <family val="2"/>
      </rPr>
      <t>P</t>
    </r>
    <r>
      <rPr>
        <i/>
        <sz val="8"/>
        <color theme="1"/>
        <rFont val="Arial"/>
        <family val="2"/>
      </rPr>
      <t>: Cifras preliminares.</t>
    </r>
  </si>
  <si>
    <t xml:space="preserve">Bogotá. Número de viviendas habilitadas, desagregadas por tipo VIP y VIS </t>
  </si>
  <si>
    <t xml:space="preserve">Total Viviendas </t>
  </si>
  <si>
    <t>Tipo de vivienda</t>
  </si>
  <si>
    <t>Vip</t>
  </si>
  <si>
    <t>Vis</t>
  </si>
  <si>
    <r>
      <t>2019</t>
    </r>
    <r>
      <rPr>
        <vertAlign val="superscript"/>
        <sz val="11"/>
        <color theme="1"/>
        <rFont val="Calibri"/>
        <family val="2"/>
        <scheme val="minor"/>
      </rPr>
      <t>p</t>
    </r>
  </si>
  <si>
    <r>
      <t>2022</t>
    </r>
    <r>
      <rPr>
        <vertAlign val="superscript"/>
        <sz val="11"/>
        <color theme="1"/>
        <rFont val="Calibri"/>
        <family val="2"/>
        <scheme val="minor"/>
      </rPr>
      <t>p</t>
    </r>
  </si>
  <si>
    <t>Bogotá. Número de viviendas VIP y VIS habilitadas , según localidad</t>
  </si>
  <si>
    <t>Localidad</t>
  </si>
  <si>
    <t>2011*</t>
  </si>
  <si>
    <t>2012**</t>
  </si>
  <si>
    <t>Ene</t>
  </si>
  <si>
    <t>Feb</t>
  </si>
  <si>
    <t>Mar</t>
  </si>
  <si>
    <t>Abr</t>
  </si>
  <si>
    <t>May</t>
  </si>
  <si>
    <t>Jun</t>
  </si>
  <si>
    <t>Jul</t>
  </si>
  <si>
    <t>Ago</t>
  </si>
  <si>
    <t>Sep</t>
  </si>
  <si>
    <t>Oct</t>
  </si>
  <si>
    <t>Nov</t>
  </si>
  <si>
    <t>Dic</t>
  </si>
  <si>
    <t>Total 2012</t>
  </si>
  <si>
    <t>Total 2013*</t>
  </si>
  <si>
    <t>Usaquen</t>
  </si>
  <si>
    <t>Chapinero</t>
  </si>
  <si>
    <t>Santa Fe</t>
  </si>
  <si>
    <t>San Cristobal</t>
  </si>
  <si>
    <t>Usme</t>
  </si>
  <si>
    <t>Tunjuelito</t>
  </si>
  <si>
    <t>Bosa</t>
  </si>
  <si>
    <t>kennedy</t>
  </si>
  <si>
    <t>Fontibon</t>
  </si>
  <si>
    <t>Engativa</t>
  </si>
  <si>
    <t>Suba</t>
  </si>
  <si>
    <t>Barrios Unidos</t>
  </si>
  <si>
    <t>Teusaquillo</t>
  </si>
  <si>
    <t>Martires</t>
  </si>
  <si>
    <t>Antonio Nariño</t>
  </si>
  <si>
    <t>Puente Aranda</t>
  </si>
  <si>
    <t>La Candelaria</t>
  </si>
  <si>
    <t>Rafael Uribe</t>
  </si>
  <si>
    <t>Ciudad bolivar</t>
  </si>
  <si>
    <t>Bogotá D.C.</t>
  </si>
  <si>
    <t>VIP</t>
  </si>
  <si>
    <t>VIS</t>
  </si>
  <si>
    <t>No VIS</t>
  </si>
  <si>
    <t>San Cristóbal</t>
  </si>
  <si>
    <t>Kennedy</t>
  </si>
  <si>
    <t>Engativá</t>
  </si>
  <si>
    <t>Los Mártires</t>
  </si>
  <si>
    <t>Ciudad Bolívar</t>
  </si>
  <si>
    <t>Total por Tipo</t>
  </si>
  <si>
    <t xml:space="preserve">P: Cifras preliminares </t>
  </si>
  <si>
    <t>Por tipo de vivienda</t>
  </si>
  <si>
    <t>Año</t>
  </si>
  <si>
    <t>Salario Mínimo Mensual Legal Vigente</t>
  </si>
  <si>
    <t>Valor Máximo por Tipo de Vivienda</t>
  </si>
  <si>
    <t>VIP Tipo 1 (de 0 a 50 SMMLV)</t>
  </si>
  <si>
    <t>VIP Tipo 2 (&gt; 50 a 70 SMMLV)</t>
  </si>
  <si>
    <t>VIS (&gt; 70 a 135 SMMLV)</t>
  </si>
  <si>
    <t>No VIS (mayor a 135 SMMLV)</t>
  </si>
  <si>
    <t>N.A.</t>
  </si>
  <si>
    <r>
      <t>2024</t>
    </r>
    <r>
      <rPr>
        <b/>
        <vertAlign val="superscript"/>
        <sz val="10"/>
        <color rgb="FF000000"/>
        <rFont val="Calibri"/>
        <family val="2"/>
      </rPr>
      <t>P</t>
    </r>
  </si>
  <si>
    <r>
      <t>2024</t>
    </r>
    <r>
      <rPr>
        <vertAlign val="superscript"/>
        <sz val="11"/>
        <color theme="1"/>
        <rFont val="Calibri"/>
        <family val="2"/>
        <scheme val="minor"/>
      </rPr>
      <t>p</t>
    </r>
  </si>
  <si>
    <r>
      <t>2024</t>
    </r>
    <r>
      <rPr>
        <b/>
        <vertAlign val="superscript"/>
        <sz val="11"/>
        <color theme="1"/>
        <rFont val="Calibri"/>
        <family val="2"/>
        <scheme val="minor"/>
      </rPr>
      <t>p</t>
    </r>
  </si>
  <si>
    <t>2012  - 2025</t>
  </si>
  <si>
    <r>
      <t>2025</t>
    </r>
    <r>
      <rPr>
        <b/>
        <vertAlign val="superscript"/>
        <sz val="10"/>
        <color rgb="FF000000"/>
        <rFont val="Calibri"/>
        <family val="2"/>
      </rPr>
      <t>P</t>
    </r>
  </si>
  <si>
    <r>
      <t>2025</t>
    </r>
    <r>
      <rPr>
        <vertAlign val="superscript"/>
        <sz val="11"/>
        <color theme="1"/>
        <rFont val="Calibri"/>
        <family val="2"/>
        <scheme val="minor"/>
      </rPr>
      <t>p</t>
    </r>
  </si>
  <si>
    <t>2005 - 2025</t>
  </si>
  <si>
    <t>2012-2025</t>
  </si>
  <si>
    <t>2008 - 2025</t>
  </si>
  <si>
    <t>Actualización: julio 2025</t>
  </si>
  <si>
    <r>
      <t>2025</t>
    </r>
    <r>
      <rPr>
        <b/>
        <vertAlign val="superscript"/>
        <sz val="11"/>
        <color theme="1"/>
        <rFont val="Calibri"/>
        <family val="2"/>
        <scheme val="minor"/>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</si>
</sst>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_(&quot;$&quot;\ * #,##0.00_);_(&quot;$&quot;\ * \(#,##0.00\);_(&quot;$&quot;\ * &quot;-&quot;??_);_(@_)"/>
    <numFmt numFmtId="166" formatCode="_(* #,##0.00_);_(* \(#,##0.00\);_(* &quot;-&quot;??_);_(@_)"/>
    <numFmt numFmtId="167" formatCode="_-* #,##0.00\ [$€]_-;\-* #,##0.00\ [$€]_-;_-* &quot;-&quot;??\ [$€]_-;_-@_-"/>
    <numFmt numFmtId="168" formatCode="#,##0;[Red]#,##0"/>
    <numFmt numFmtId="169" formatCode="0.0"/>
    <numFmt numFmtId="170" formatCode="_(&quot;$&quot;\ * #,##0_);_(&quot;$&quot;\ * \(#,##0\);_(&quot;$&quot;\ * &quot;-&quot;??_);_(@_)"/>
    <numFmt numFmtId="171" formatCode="[$-240A]General"/>
    <numFmt numFmtId="172" formatCode="0;[Red]0"/>
    <numFmt numFmtId="173" formatCode="#,##0.000"/>
    <numFmt numFmtId="174" formatCode="_-* #,##0\ _€_-;\-* #,##0\ _€_-;_-* &quot;-&quot;\ _€_-;_-@_-"/>
    <numFmt numFmtId="175" formatCode="_-* #,##0.00\ _€_-;\-* #,##0.00\ _€_-;_-* &quot;-&quot;??\ _€_-;_-@_-"/>
    <numFmt numFmtId="176" formatCode="&quot;$&quot;\ #,##0.00;[Red]&quot;$&quot;\ \-#,##0.00"/>
    <numFmt numFmtId="177" formatCode="_(&quot;$&quot;\ * #.##0.00_);_(&quot;$&quot;\ * \(#.##0.00\);_(&quot;$&quot;\ * &quot;-&quot;??_);_(@_)"/>
    <numFmt numFmtId="178" formatCode="[$$-240A]#,##0.00;[Red]&quot;(&quot;[$$-240A]#,##0.00&quot;)&quot;"/>
    <numFmt numFmtId="179" formatCode="[$-240A]dddd\,\ dd&quot; de &quot;mmmm&quot; de &quot;yyyy;@"/>
    <numFmt numFmtId="180" formatCode="#,##0.0;[Red]#,##0.0"/>
    <numFmt numFmtId="181" formatCode="0.0%"/>
  </numFmts>
  <fonts count="7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6"/>
      <color indexed="8"/>
      <name val="Calibri"/>
      <family val="2"/>
    </font>
    <font>
      <sz val="16"/>
      <color theme="1"/>
      <name val="Calibri"/>
      <family val="2"/>
      <scheme val="minor"/>
    </font>
    <font>
      <sz val="12"/>
      <color indexed="8"/>
      <name val="Calibri"/>
      <family val="2"/>
    </font>
    <font>
      <b/>
      <sz val="14"/>
      <color indexed="8"/>
      <name val="Calibri"/>
      <family val="2"/>
    </font>
    <font>
      <b/>
      <sz val="12"/>
      <color theme="1"/>
      <name val="Calibri"/>
      <family val="2"/>
      <scheme val="minor"/>
    </font>
    <font>
      <b/>
      <i/>
      <sz val="11"/>
      <color theme="1"/>
      <name val="Calibri"/>
      <family val="2"/>
      <scheme val="minor"/>
    </font>
    <font>
      <b/>
      <i/>
      <u/>
      <sz val="11"/>
      <color theme="1"/>
      <name val="Calibri"/>
      <family val="2"/>
      <scheme val="minor"/>
    </font>
    <font>
      <u/>
      <sz val="11"/>
      <color theme="10"/>
      <name val="Calibri"/>
      <family val="2"/>
    </font>
    <font>
      <b/>
      <sz val="11"/>
      <color theme="1"/>
      <name val="Calibri"/>
      <family val="2"/>
    </font>
    <font>
      <b/>
      <sz val="10"/>
      <name val="Calibri"/>
      <family val="2"/>
      <scheme val="minor"/>
    </font>
    <font>
      <b/>
      <sz val="10"/>
      <name val="Calibri"/>
      <family val="2"/>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font>
    <font>
      <b/>
      <sz val="10"/>
      <color theme="1"/>
      <name val="Calibri"/>
      <family val="2"/>
    </font>
    <font>
      <sz val="8"/>
      <color theme="1"/>
      <name val="Calibri"/>
      <family val="2"/>
      <scheme val="minor"/>
    </font>
    <font>
      <vertAlign val="superscript"/>
      <sz val="11"/>
      <color theme="1"/>
      <name val="Calibri"/>
      <family val="2"/>
      <scheme val="minor"/>
    </font>
    <font>
      <i/>
      <sz val="8"/>
      <color theme="1"/>
      <name val="Arial"/>
      <family val="2"/>
    </font>
    <font>
      <b/>
      <i/>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Bookman"/>
    </font>
    <font>
      <sz val="11"/>
      <color theme="1"/>
      <name val="Arial"/>
      <family val="2"/>
    </font>
    <font>
      <sz val="10"/>
      <name val="MS Sans Serif"/>
      <family val="2"/>
    </font>
    <font>
      <sz val="11"/>
      <color rgb="FF000000"/>
      <name val="Arial"/>
      <family val="2"/>
    </font>
    <font>
      <sz val="10"/>
      <color rgb="FF000000"/>
      <name val="Arial3"/>
    </font>
    <font>
      <sz val="10"/>
      <color rgb="FF000000"/>
      <name val="Arial1"/>
    </font>
    <font>
      <sz val="10"/>
      <color rgb="FF000000"/>
      <name val="Arial2"/>
    </font>
    <font>
      <sz val="11"/>
      <color rgb="FF000000"/>
      <name val="Calibri"/>
      <family val="2"/>
      <scheme val="minor"/>
    </font>
    <font>
      <i/>
      <sz val="10"/>
      <color theme="1"/>
      <name val="Calibri"/>
      <family val="2"/>
      <scheme val="minor"/>
    </font>
    <font>
      <sz val="11"/>
      <color theme="1"/>
      <name val="Calibri"/>
      <family val="2"/>
    </font>
    <font>
      <sz val="11"/>
      <color theme="1"/>
      <name val="Agency FB"/>
      <family val="2"/>
    </font>
    <font>
      <b/>
      <sz val="11"/>
      <color rgb="FFFA7D00"/>
      <name val="Agency FB"/>
      <family val="2"/>
    </font>
    <font>
      <sz val="11"/>
      <color rgb="FF3F3F76"/>
      <name val="Agency FB"/>
      <family val="2"/>
    </font>
    <font>
      <b/>
      <i/>
      <sz val="16"/>
      <color theme="1"/>
      <name val="Arial"/>
      <family val="2"/>
    </font>
    <font>
      <sz val="10"/>
      <name val="Calibri"/>
      <family val="1"/>
      <scheme val="minor"/>
    </font>
    <font>
      <b/>
      <i/>
      <u/>
      <sz val="11"/>
      <color theme="1"/>
      <name val="Arial"/>
      <family val="2"/>
    </font>
    <font>
      <sz val="11"/>
      <color rgb="FF000000"/>
      <name val="Calibri"/>
      <family val="2"/>
    </font>
    <font>
      <b/>
      <i/>
      <sz val="16"/>
      <color rgb="FF000000"/>
      <name val="Arial"/>
      <family val="2"/>
    </font>
    <font>
      <b/>
      <i/>
      <u/>
      <sz val="11"/>
      <color rgb="FF000000"/>
      <name val="Arial"/>
      <family val="2"/>
    </font>
    <font>
      <u/>
      <sz val="11"/>
      <color theme="10"/>
      <name val="Calibri"/>
      <family val="2"/>
      <scheme val="minor"/>
    </font>
    <font>
      <b/>
      <sz val="8"/>
      <color rgb="FF000000"/>
      <name val="Arial"/>
      <family val="2"/>
    </font>
    <font>
      <b/>
      <sz val="8"/>
      <color rgb="FF000000"/>
      <name val="Times New Roman"/>
      <family val="1"/>
    </font>
    <font>
      <sz val="11"/>
      <color rgb="FF538DD5"/>
      <name val="Calibri"/>
      <family val="2"/>
    </font>
    <font>
      <sz val="8"/>
      <name val="Calibri"/>
      <family val="2"/>
      <scheme val="minor"/>
    </font>
    <font>
      <sz val="10"/>
      <color theme="1"/>
      <name val="Arial"/>
      <family val="2"/>
    </font>
    <font>
      <sz val="11"/>
      <name val="Calibri"/>
      <family val="2"/>
    </font>
    <font>
      <b/>
      <vertAlign val="superscript"/>
      <sz val="10"/>
      <color rgb="FF000000"/>
      <name val="Calibri"/>
      <family val="2"/>
    </font>
    <font>
      <b/>
      <vertAlign val="superscript"/>
      <sz val="11"/>
      <color theme="1"/>
      <name val="Calibri"/>
      <family val="2"/>
      <scheme val="minor"/>
    </font>
    <font>
      <b/>
      <sz val="11"/>
      <color rgb="FF000000"/>
      <name val="Calibri"/>
      <family val="2"/>
    </font>
  </fonts>
  <fills count="3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thin">
        <color theme="4" tint="0.39997558519241921"/>
      </top>
      <bottom/>
      <diagonal/>
    </border>
  </borders>
  <cellStyleXfs count="1017">
    <xf numFmtId="0" fontId="0"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37" applyNumberFormat="0" applyFill="0" applyAlignment="0" applyProtection="0"/>
    <xf numFmtId="0" fontId="30" fillId="0" borderId="38" applyNumberFormat="0" applyFill="0" applyAlignment="0" applyProtection="0"/>
    <xf numFmtId="0" fontId="31" fillId="0" borderId="39"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40" applyNumberFormat="0" applyAlignment="0" applyProtection="0"/>
    <xf numFmtId="0" fontId="36" fillId="9" borderId="41" applyNumberFormat="0" applyAlignment="0" applyProtection="0"/>
    <xf numFmtId="0" fontId="37" fillId="9" borderId="40" applyNumberFormat="0" applyAlignment="0" applyProtection="0"/>
    <xf numFmtId="0" fontId="38" fillId="0" borderId="42" applyNumberFormat="0" applyFill="0" applyAlignment="0" applyProtection="0"/>
    <xf numFmtId="0" fontId="39" fillId="10" borderId="43" applyNumberFormat="0" applyAlignment="0" applyProtection="0"/>
    <xf numFmtId="0" fontId="19" fillId="0" borderId="0" applyNumberFormat="0" applyFill="0" applyBorder="0" applyAlignment="0" applyProtection="0"/>
    <xf numFmtId="0" fontId="1" fillId="11" borderId="44" applyNumberFormat="0" applyFont="0" applyAlignment="0" applyProtection="0"/>
    <xf numFmtId="0" fontId="40" fillId="0" borderId="0" applyNumberFormat="0" applyFill="0" applyBorder="0" applyAlignment="0" applyProtection="0"/>
    <xf numFmtId="0" fontId="20" fillId="0" borderId="45"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34" borderId="0" applyNumberFormat="0" applyBorder="0" applyAlignment="0" applyProtection="0"/>
    <xf numFmtId="0" fontId="42" fillId="0" borderId="0"/>
    <xf numFmtId="0" fontId="1" fillId="30" borderId="0" applyNumberFormat="0" applyBorder="0" applyAlignment="0" applyProtection="0"/>
    <xf numFmtId="0" fontId="1" fillId="13" borderId="0" applyNumberFormat="0" applyBorder="0" applyAlignment="0" applyProtection="0"/>
    <xf numFmtId="0" fontId="2" fillId="0" borderId="0"/>
    <xf numFmtId="0" fontId="42" fillId="0" borderId="0"/>
    <xf numFmtId="0" fontId="42" fillId="0" borderId="0"/>
    <xf numFmtId="0" fontId="42" fillId="0" borderId="0"/>
    <xf numFmtId="0" fontId="42" fillId="0" borderId="0"/>
    <xf numFmtId="0" fontId="1" fillId="14" borderId="0" applyNumberFormat="0" applyBorder="0" applyAlignment="0" applyProtection="0"/>
    <xf numFmtId="0" fontId="1" fillId="25" borderId="0" applyNumberFormat="0" applyBorder="0" applyAlignment="0" applyProtection="0"/>
    <xf numFmtId="0" fontId="42" fillId="0" borderId="0"/>
    <xf numFmtId="0" fontId="1" fillId="11" borderId="44" applyNumberFormat="0" applyFont="0" applyAlignment="0" applyProtection="0"/>
    <xf numFmtId="0" fontId="1" fillId="25" borderId="0" applyNumberFormat="0" applyBorder="0" applyAlignment="0" applyProtection="0"/>
    <xf numFmtId="0" fontId="2" fillId="0" borderId="0"/>
    <xf numFmtId="0" fontId="1" fillId="13" borderId="0" applyNumberFormat="0" applyBorder="0" applyAlignment="0" applyProtection="0"/>
    <xf numFmtId="0" fontId="1" fillId="11" borderId="44" applyNumberFormat="0" applyFont="0" applyAlignment="0" applyProtection="0"/>
    <xf numFmtId="0" fontId="42" fillId="0" borderId="0"/>
    <xf numFmtId="0" fontId="3" fillId="11" borderId="44" applyNumberFormat="0" applyFont="0" applyAlignment="0" applyProtection="0"/>
    <xf numFmtId="0" fontId="1" fillId="17" borderId="0" applyNumberFormat="0" applyBorder="0" applyAlignment="0" applyProtection="0"/>
    <xf numFmtId="0" fontId="42" fillId="0" borderId="0"/>
    <xf numFmtId="0" fontId="1" fillId="34" borderId="0" applyNumberFormat="0" applyBorder="0" applyAlignment="0" applyProtection="0"/>
    <xf numFmtId="0" fontId="1" fillId="11" borderId="44" applyNumberFormat="0" applyFont="0" applyAlignment="0" applyProtection="0"/>
    <xf numFmtId="0" fontId="42" fillId="0" borderId="0"/>
    <xf numFmtId="0" fontId="44" fillId="0" borderId="0"/>
    <xf numFmtId="0" fontId="1" fillId="33" borderId="0" applyNumberFormat="0" applyBorder="0" applyAlignment="0" applyProtection="0"/>
    <xf numFmtId="0" fontId="42" fillId="0" borderId="0"/>
    <xf numFmtId="0" fontId="1" fillId="21" borderId="0" applyNumberFormat="0" applyBorder="0" applyAlignment="0" applyProtection="0"/>
    <xf numFmtId="0" fontId="1" fillId="11" borderId="44" applyNumberFormat="0" applyFont="0" applyAlignment="0" applyProtection="0"/>
    <xf numFmtId="0" fontId="1" fillId="11" borderId="44" applyNumberFormat="0" applyFont="0" applyAlignment="0" applyProtection="0"/>
    <xf numFmtId="0" fontId="1" fillId="18" borderId="0" applyNumberFormat="0" applyBorder="0" applyAlignment="0" applyProtection="0"/>
    <xf numFmtId="0" fontId="44" fillId="0" borderId="0"/>
    <xf numFmtId="0" fontId="1" fillId="33" borderId="0" applyNumberFormat="0" applyBorder="0" applyAlignment="0" applyProtection="0"/>
    <xf numFmtId="0" fontId="1" fillId="11" borderId="44"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171" fontId="46" fillId="0" borderId="0" applyBorder="0" applyProtection="0"/>
    <xf numFmtId="171" fontId="47" fillId="0" borderId="0" applyBorder="0" applyProtection="0"/>
    <xf numFmtId="0" fontId="3" fillId="11" borderId="44" applyNumberFormat="0" applyFont="0" applyAlignment="0" applyProtection="0"/>
    <xf numFmtId="0" fontId="42" fillId="0" borderId="0"/>
    <xf numFmtId="0" fontId="43" fillId="0" borderId="0"/>
    <xf numFmtId="0" fontId="45" fillId="0" borderId="0"/>
    <xf numFmtId="0" fontId="1" fillId="29" borderId="0" applyNumberFormat="0" applyBorder="0" applyAlignment="0" applyProtection="0"/>
    <xf numFmtId="0" fontId="1" fillId="17" borderId="0" applyNumberFormat="0" applyBorder="0" applyAlignment="0" applyProtection="0"/>
    <xf numFmtId="0" fontId="1" fillId="11" borderId="44" applyNumberFormat="0" applyFont="0" applyAlignment="0" applyProtection="0"/>
    <xf numFmtId="0" fontId="45" fillId="0" borderId="0"/>
    <xf numFmtId="0" fontId="1" fillId="11" borderId="44" applyNumberFormat="0" applyFont="0" applyAlignment="0" applyProtection="0"/>
    <xf numFmtId="171" fontId="48" fillId="0" borderId="0" applyBorder="0" applyProtection="0"/>
    <xf numFmtId="0" fontId="1" fillId="14" borderId="0" applyNumberFormat="0" applyBorder="0" applyAlignment="0" applyProtection="0"/>
    <xf numFmtId="0" fontId="1" fillId="11" borderId="44" applyNumberFormat="0" applyFont="0" applyAlignment="0" applyProtection="0"/>
    <xf numFmtId="0" fontId="1" fillId="26" borderId="0" applyNumberFormat="0" applyBorder="0" applyAlignment="0" applyProtection="0"/>
    <xf numFmtId="0" fontId="1" fillId="18" borderId="0" applyNumberFormat="0" applyBorder="0" applyAlignment="0" applyProtection="0"/>
    <xf numFmtId="0" fontId="42" fillId="0" borderId="0"/>
    <xf numFmtId="0" fontId="1" fillId="11" borderId="44" applyNumberFormat="0" applyFont="0" applyAlignment="0" applyProtection="0"/>
    <xf numFmtId="0" fontId="1" fillId="22" borderId="0" applyNumberFormat="0" applyBorder="0" applyAlignment="0" applyProtection="0"/>
    <xf numFmtId="0" fontId="1" fillId="0" borderId="0"/>
    <xf numFmtId="166" fontId="1" fillId="0" borderId="0" applyFont="0" applyFill="0" applyBorder="0" applyAlignment="0" applyProtection="0"/>
    <xf numFmtId="0" fontId="2" fillId="0" borderId="0"/>
    <xf numFmtId="0" fontId="52" fillId="36" borderId="0" applyNumberFormat="0" applyBorder="0" applyAlignment="0" applyProtection="0"/>
    <xf numFmtId="0" fontId="53" fillId="9" borderId="40" applyNumberFormat="0" applyAlignment="0" applyProtection="0"/>
    <xf numFmtId="0" fontId="54" fillId="8" borderId="40" applyNumberFormat="0" applyAlignment="0" applyProtection="0"/>
    <xf numFmtId="0" fontId="55" fillId="0" borderId="0">
      <alignment horizontal="center"/>
    </xf>
    <xf numFmtId="0" fontId="55" fillId="0" borderId="0">
      <alignment horizontal="center" textRotation="90"/>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6" fontId="2"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64" fontId="2" fillId="0" borderId="0" applyFont="0" applyFill="0" applyBorder="0" applyAlignment="0" applyProtection="0"/>
    <xf numFmtId="0" fontId="2" fillId="0" borderId="0"/>
    <xf numFmtId="0" fontId="44" fillId="0" borderId="0"/>
    <xf numFmtId="0" fontId="44" fillId="0" borderId="0"/>
    <xf numFmtId="0" fontId="44" fillId="0" borderId="0"/>
    <xf numFmtId="0" fontId="43" fillId="0" borderId="0"/>
    <xf numFmtId="0" fontId="56"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1"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44" fillId="0" borderId="0"/>
    <xf numFmtId="0" fontId="43" fillId="0" borderId="0"/>
    <xf numFmtId="0" fontId="2"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57" fillId="0" borderId="0"/>
    <xf numFmtId="178" fontId="57"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164" fontId="2" fillId="0" borderId="0" applyFont="0" applyFill="0" applyBorder="0" applyAlignment="0" applyProtection="0"/>
    <xf numFmtId="0" fontId="45" fillId="0" borderId="0"/>
    <xf numFmtId="0" fontId="52" fillId="36" borderId="0" applyNumberFormat="0" applyBorder="0" applyAlignment="0" applyProtection="0"/>
    <xf numFmtId="171" fontId="58" fillId="0" borderId="0"/>
    <xf numFmtId="171" fontId="46" fillId="0" borderId="0" applyBorder="0" applyProtection="0"/>
    <xf numFmtId="0" fontId="55" fillId="0" borderId="0">
      <alignment horizontal="center"/>
    </xf>
    <xf numFmtId="0" fontId="59" fillId="0" borderId="0" applyNumberFormat="0" applyBorder="0" applyProtection="0">
      <alignment horizontal="center"/>
    </xf>
    <xf numFmtId="0" fontId="55" fillId="0" borderId="0">
      <alignment horizontal="center" textRotation="90"/>
    </xf>
    <xf numFmtId="0" fontId="59" fillId="0" borderId="0" applyNumberFormat="0" applyBorder="0" applyProtection="0">
      <alignment horizontal="center" textRotation="90"/>
    </xf>
    <xf numFmtId="174" fontId="1"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2"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0" fontId="45" fillId="0" borderId="0"/>
    <xf numFmtId="0" fontId="2" fillId="0" borderId="0"/>
    <xf numFmtId="0" fontId="45" fillId="0" borderId="0"/>
    <xf numFmtId="0" fontId="2" fillId="0" borderId="0"/>
    <xf numFmtId="0" fontId="45" fillId="0" borderId="0"/>
    <xf numFmtId="0" fontId="45" fillId="0" borderId="0"/>
    <xf numFmtId="0" fontId="44" fillId="0" borderId="0"/>
    <xf numFmtId="0" fontId="45" fillId="0" borderId="0"/>
    <xf numFmtId="0" fontId="44" fillId="0" borderId="0"/>
    <xf numFmtId="0" fontId="45" fillId="0" borderId="0"/>
    <xf numFmtId="0" fontId="43" fillId="0" borderId="0"/>
    <xf numFmtId="0" fontId="2" fillId="0" borderId="0"/>
    <xf numFmtId="0" fontId="56" fillId="0" borderId="0"/>
    <xf numFmtId="0" fontId="43" fillId="0" borderId="0"/>
    <xf numFmtId="0" fontId="43" fillId="0" borderId="0"/>
    <xf numFmtId="0" fontId="43" fillId="0" borderId="0"/>
    <xf numFmtId="0" fontId="6" fillId="0" borderId="0"/>
    <xf numFmtId="0" fontId="45" fillId="0" borderId="0"/>
    <xf numFmtId="0" fontId="2" fillId="0" borderId="0"/>
    <xf numFmtId="171" fontId="48" fillId="0" borderId="0" applyBorder="0" applyProtection="0"/>
    <xf numFmtId="171" fontId="48" fillId="0" borderId="0" applyBorder="0" applyProtection="0"/>
    <xf numFmtId="0" fontId="1" fillId="0" borderId="0"/>
    <xf numFmtId="0" fontId="1" fillId="0" borderId="0"/>
    <xf numFmtId="0" fontId="1" fillId="0" borderId="0"/>
    <xf numFmtId="0" fontId="45" fillId="0" borderId="0"/>
    <xf numFmtId="0" fontId="45"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45" fillId="0" borderId="0"/>
    <xf numFmtId="0" fontId="2" fillId="0" borderId="0"/>
    <xf numFmtId="0" fontId="2" fillId="0" borderId="0"/>
    <xf numFmtId="0" fontId="45" fillId="0" borderId="0"/>
    <xf numFmtId="0" fontId="45" fillId="0" borderId="0"/>
    <xf numFmtId="0" fontId="43" fillId="0" borderId="0"/>
    <xf numFmtId="0" fontId="43" fillId="0" borderId="0"/>
    <xf numFmtId="0" fontId="1" fillId="0" borderId="0"/>
    <xf numFmtId="0" fontId="43" fillId="0" borderId="0"/>
    <xf numFmtId="0" fontId="2" fillId="0" borderId="0"/>
    <xf numFmtId="0" fontId="43" fillId="0" borderId="0"/>
    <xf numFmtId="0" fontId="45"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43" fillId="0" borderId="0"/>
    <xf numFmtId="0" fontId="2" fillId="0" borderId="0"/>
    <xf numFmtId="0" fontId="2" fillId="0" borderId="0"/>
    <xf numFmtId="0" fontId="44"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4" fillId="0" borderId="0"/>
    <xf numFmtId="0" fontId="45" fillId="0" borderId="0"/>
    <xf numFmtId="0" fontId="1" fillId="0" borderId="0"/>
    <xf numFmtId="0" fontId="1" fillId="0" borderId="0"/>
    <xf numFmtId="0" fontId="2" fillId="0" borderId="0"/>
    <xf numFmtId="0" fontId="1" fillId="0" borderId="0"/>
    <xf numFmtId="0" fontId="1" fillId="0" borderId="0"/>
    <xf numFmtId="0" fontId="1" fillId="0" borderId="0"/>
    <xf numFmtId="0" fontId="45" fillId="0" borderId="0"/>
    <xf numFmtId="0" fontId="1" fillId="0" borderId="0"/>
    <xf numFmtId="0" fontId="45" fillId="0" borderId="0"/>
    <xf numFmtId="0" fontId="44" fillId="0" borderId="0"/>
    <xf numFmtId="0" fontId="2" fillId="0" borderId="0"/>
    <xf numFmtId="0" fontId="1" fillId="0" borderId="0"/>
    <xf numFmtId="0" fontId="45" fillId="0" borderId="0"/>
    <xf numFmtId="0" fontId="44" fillId="0" borderId="0"/>
    <xf numFmtId="0" fontId="2" fillId="0" borderId="0"/>
    <xf numFmtId="0" fontId="44" fillId="0" borderId="0"/>
    <xf numFmtId="0" fontId="1" fillId="0" borderId="0"/>
    <xf numFmtId="0" fontId="44" fillId="0" borderId="0"/>
    <xf numFmtId="0" fontId="44" fillId="0" borderId="0"/>
    <xf numFmtId="0" fontId="2" fillId="0" borderId="0"/>
    <xf numFmtId="0" fontId="45"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2" fillId="0" borderId="0"/>
    <xf numFmtId="0" fontId="1" fillId="0" borderId="0"/>
    <xf numFmtId="0" fontId="2" fillId="0" borderId="0"/>
    <xf numFmtId="0" fontId="44" fillId="0" borderId="0"/>
    <xf numFmtId="0" fontId="1" fillId="0" borderId="0"/>
    <xf numFmtId="0" fontId="44" fillId="0" borderId="0"/>
    <xf numFmtId="0" fontId="1" fillId="0" borderId="0"/>
    <xf numFmtId="0" fontId="44" fillId="0" borderId="0"/>
    <xf numFmtId="0" fontId="1" fillId="0" borderId="0"/>
    <xf numFmtId="0" fontId="43"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11" borderId="44" applyNumberFormat="0" applyFont="0" applyAlignment="0" applyProtection="0"/>
    <xf numFmtId="0" fontId="57" fillId="0" borderId="0"/>
    <xf numFmtId="0" fontId="60" fillId="0" borderId="0" applyNumberFormat="0" applyBorder="0" applyProtection="0"/>
    <xf numFmtId="178" fontId="57" fillId="0" borderId="0"/>
    <xf numFmtId="178" fontId="60" fillId="0" borderId="0" applyBorder="0" applyProtection="0"/>
    <xf numFmtId="44"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9"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2" fillId="0" borderId="0"/>
    <xf numFmtId="0" fontId="2" fillId="0" borderId="0"/>
    <xf numFmtId="0" fontId="1" fillId="0" borderId="0"/>
    <xf numFmtId="0" fontId="2" fillId="0" borderId="0"/>
    <xf numFmtId="0" fontId="42" fillId="0" borderId="0"/>
    <xf numFmtId="0" fontId="42" fillId="0" borderId="0"/>
    <xf numFmtId="0" fontId="42" fillId="0" borderId="0"/>
    <xf numFmtId="0" fontId="42" fillId="0" borderId="0"/>
    <xf numFmtId="0" fontId="2" fillId="0" borderId="0"/>
    <xf numFmtId="0" fontId="42" fillId="0" borderId="0"/>
    <xf numFmtId="0" fontId="3" fillId="11" borderId="44" applyNumberFormat="0" applyFont="0" applyAlignment="0" applyProtection="0"/>
    <xf numFmtId="0" fontId="42" fillId="0" borderId="0"/>
    <xf numFmtId="0" fontId="42" fillId="0" borderId="0"/>
    <xf numFmtId="0" fontId="44" fillId="0" borderId="0"/>
    <xf numFmtId="0" fontId="42" fillId="0" borderId="0"/>
    <xf numFmtId="0" fontId="1" fillId="21" borderId="0" applyNumberFormat="0" applyBorder="0" applyAlignment="0" applyProtection="0"/>
    <xf numFmtId="0" fontId="44" fillId="0" borderId="0"/>
    <xf numFmtId="0" fontId="42" fillId="0" borderId="0"/>
    <xf numFmtId="0" fontId="45" fillId="0" borderId="0"/>
    <xf numFmtId="0" fontId="1" fillId="0" borderId="0"/>
    <xf numFmtId="0" fontId="61" fillId="0" borderId="0" applyNumberForma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0">
    <xf numFmtId="0" fontId="0" fillId="0" borderId="0" xfId="0"/>
    <xf numFmtId="0" fontId="6" fillId="4" borderId="0" xfId="0" applyFont="1" applyFill="1"/>
    <xf numFmtId="0" fontId="0" fillId="4" borderId="0" xfId="0" applyFill="1"/>
    <xf numFmtId="0" fontId="6" fillId="0" borderId="0" xfId="0" applyFont="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3" fillId="4" borderId="0" xfId="0" applyFont="1" applyFill="1"/>
    <xf numFmtId="0" fontId="14" fillId="4" borderId="0" xfId="0" applyFont="1" applyFill="1"/>
    <xf numFmtId="0" fontId="15" fillId="4" borderId="0" xfId="265" applyFill="1" applyAlignment="1" applyProtection="1"/>
    <xf numFmtId="0" fontId="6" fillId="4" borderId="7" xfId="0" applyFont="1" applyFill="1" applyBorder="1"/>
    <xf numFmtId="0" fontId="5" fillId="4" borderId="8" xfId="0" applyFont="1" applyFill="1" applyBorder="1"/>
    <xf numFmtId="0" fontId="6" fillId="4" borderId="8" xfId="0" applyFont="1" applyFill="1" applyBorder="1"/>
    <xf numFmtId="0" fontId="5" fillId="4" borderId="8" xfId="0" applyFont="1" applyFill="1" applyBorder="1" applyAlignment="1">
      <alignment wrapText="1"/>
    </xf>
    <xf numFmtId="0" fontId="5" fillId="4" borderId="8" xfId="0" applyFont="1" applyFill="1" applyBorder="1" applyAlignment="1">
      <alignment horizontal="center"/>
    </xf>
    <xf numFmtId="0" fontId="6" fillId="4" borderId="9" xfId="0" applyFont="1" applyFill="1" applyBorder="1"/>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0" borderId="13" xfId="0" applyFont="1" applyBorder="1" applyAlignment="1">
      <alignment horizontal="left" vertical="center" wrapText="1"/>
    </xf>
    <xf numFmtId="0" fontId="7" fillId="0" borderId="13" xfId="0" applyFont="1" applyBorder="1" applyAlignment="1">
      <alignment horizontal="left" vertical="center" wrapText="1"/>
    </xf>
    <xf numFmtId="0" fontId="6" fillId="4" borderId="16" xfId="0" applyFont="1" applyFill="1" applyBorder="1"/>
    <xf numFmtId="0" fontId="6" fillId="4" borderId="17" xfId="0" applyFont="1" applyFill="1" applyBorder="1"/>
    <xf numFmtId="0" fontId="6" fillId="4" borderId="18" xfId="0" applyFont="1" applyFill="1" applyBorder="1"/>
    <xf numFmtId="0" fontId="7" fillId="0" borderId="21" xfId="0" applyFont="1" applyBorder="1"/>
    <xf numFmtId="0" fontId="7" fillId="0" borderId="0" xfId="0" applyFont="1"/>
    <xf numFmtId="0" fontId="6" fillId="0" borderId="22" xfId="0" applyFont="1" applyBorder="1"/>
    <xf numFmtId="0" fontId="6" fillId="0" borderId="0" xfId="0" applyFont="1" applyAlignment="1">
      <alignment vertical="center"/>
    </xf>
    <xf numFmtId="0" fontId="18" fillId="0" borderId="21" xfId="0" applyFont="1" applyBorder="1" applyAlignment="1">
      <alignment horizontal="center" wrapText="1"/>
    </xf>
    <xf numFmtId="0" fontId="18" fillId="0" borderId="0" xfId="0" applyFont="1" applyAlignment="1">
      <alignment horizontal="center" wrapText="1"/>
    </xf>
    <xf numFmtId="0" fontId="6" fillId="0" borderId="22" xfId="0" applyFont="1" applyBorder="1" applyAlignment="1">
      <alignment vertical="center"/>
    </xf>
    <xf numFmtId="0" fontId="7" fillId="0" borderId="23" xfId="0" applyFont="1" applyBorder="1"/>
    <xf numFmtId="0" fontId="7" fillId="0" borderId="6" xfId="0" applyFont="1" applyBorder="1"/>
    <xf numFmtId="0" fontId="6" fillId="0" borderId="6" xfId="0" applyFont="1" applyBorder="1"/>
    <xf numFmtId="0" fontId="6" fillId="0" borderId="24" xfId="0" applyFont="1" applyBorder="1"/>
    <xf numFmtId="3" fontId="0" fillId="0" borderId="0" xfId="0" applyNumberFormat="1"/>
    <xf numFmtId="0" fontId="7" fillId="3" borderId="2" xfId="0" applyFont="1" applyFill="1" applyBorder="1" applyAlignment="1">
      <alignment horizontal="center"/>
    </xf>
    <xf numFmtId="0" fontId="0" fillId="2" borderId="20" xfId="0" applyFill="1" applyBorder="1"/>
    <xf numFmtId="0" fontId="0" fillId="2" borderId="22" xfId="0" applyFill="1" applyBorder="1"/>
    <xf numFmtId="0" fontId="15" fillId="4" borderId="0" xfId="265" applyFill="1" applyBorder="1" applyAlignment="1" applyProtection="1"/>
    <xf numFmtId="0" fontId="0" fillId="2" borderId="2" xfId="0" applyFill="1" applyBorder="1"/>
    <xf numFmtId="0" fontId="0" fillId="2" borderId="3" xfId="0" applyFill="1" applyBorder="1"/>
    <xf numFmtId="0" fontId="0" fillId="2" borderId="4" xfId="0" applyFill="1" applyBorder="1"/>
    <xf numFmtId="0" fontId="0" fillId="0" borderId="3" xfId="0" applyBorder="1"/>
    <xf numFmtId="0" fontId="0" fillId="0" borderId="4" xfId="0" applyBorder="1"/>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9" fillId="0" borderId="0" xfId="0" applyFont="1"/>
    <xf numFmtId="0" fontId="21" fillId="2" borderId="3" xfId="0" applyFont="1" applyFill="1" applyBorder="1"/>
    <xf numFmtId="0" fontId="20" fillId="3" borderId="1" xfId="0" applyFont="1" applyFill="1" applyBorder="1" applyAlignment="1">
      <alignment horizontal="center"/>
    </xf>
    <xf numFmtId="0" fontId="6" fillId="0" borderId="20" xfId="0" applyFont="1" applyBorder="1"/>
    <xf numFmtId="0" fontId="0" fillId="0" borderId="19" xfId="0" applyBorder="1" applyAlignment="1">
      <alignment horizontal="center"/>
    </xf>
    <xf numFmtId="169" fontId="0" fillId="0" borderId="21" xfId="0" applyNumberFormat="1" applyBorder="1" applyAlignment="1">
      <alignment horizontal="center"/>
    </xf>
    <xf numFmtId="169" fontId="0" fillId="0" borderId="0" xfId="0" applyNumberFormat="1" applyAlignment="1">
      <alignment horizontal="center"/>
    </xf>
    <xf numFmtId="169" fontId="0" fillId="0" borderId="23" xfId="0" applyNumberFormat="1" applyBorder="1" applyAlignment="1">
      <alignment horizontal="center"/>
    </xf>
    <xf numFmtId="169" fontId="0" fillId="0" borderId="6" xfId="0" applyNumberFormat="1" applyBorder="1" applyAlignment="1">
      <alignment horizontal="center"/>
    </xf>
    <xf numFmtId="169" fontId="0" fillId="0" borderId="3" xfId="0" applyNumberFormat="1" applyBorder="1" applyAlignment="1">
      <alignment horizontal="center"/>
    </xf>
    <xf numFmtId="169" fontId="0" fillId="0" borderId="4" xfId="0" applyNumberFormat="1" applyBorder="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6" fillId="4" borderId="1" xfId="0" applyFont="1" applyFill="1" applyBorder="1"/>
    <xf numFmtId="0" fontId="6" fillId="4" borderId="1" xfId="0" applyFont="1" applyFill="1" applyBorder="1" applyAlignment="1">
      <alignment vertical="top" wrapText="1"/>
    </xf>
    <xf numFmtId="0" fontId="6" fillId="4" borderId="2" xfId="0" applyFont="1" applyFill="1" applyBorder="1" applyAlignment="1">
      <alignment wrapText="1"/>
    </xf>
    <xf numFmtId="0" fontId="22" fillId="4" borderId="2" xfId="0" applyFont="1" applyFill="1" applyBorder="1" applyAlignment="1">
      <alignment vertical="center" wrapText="1"/>
    </xf>
    <xf numFmtId="0" fontId="6" fillId="4" borderId="3" xfId="0" applyFont="1" applyFill="1" applyBorder="1" applyAlignment="1">
      <alignment wrapText="1"/>
    </xf>
    <xf numFmtId="0" fontId="6" fillId="4" borderId="1" xfId="0" applyFont="1" applyFill="1" applyBorder="1" applyAlignment="1">
      <alignment wrapText="1"/>
    </xf>
    <xf numFmtId="0" fontId="12"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vertical="center"/>
    </xf>
    <xf numFmtId="0" fontId="0" fillId="0" borderId="0" xfId="0" applyAlignment="1">
      <alignment horizontal="center"/>
    </xf>
    <xf numFmtId="0" fontId="24" fillId="0" borderId="0" xfId="0" applyFont="1"/>
    <xf numFmtId="0" fontId="20" fillId="0" borderId="1" xfId="0" applyFont="1" applyBorder="1"/>
    <xf numFmtId="0" fontId="7" fillId="0" borderId="0" xfId="0" applyFont="1" applyAlignment="1">
      <alignment horizontal="center" vertical="center"/>
    </xf>
    <xf numFmtId="0" fontId="0" fillId="2" borderId="19" xfId="0" applyFill="1" applyBorder="1"/>
    <xf numFmtId="0" fontId="0" fillId="2" borderId="21" xfId="0" applyFill="1" applyBorder="1"/>
    <xf numFmtId="0" fontId="0" fillId="2" borderId="23" xfId="0" applyFill="1" applyBorder="1"/>
    <xf numFmtId="3" fontId="0" fillId="0" borderId="3" xfId="0" applyNumberFormat="1" applyBorder="1" applyAlignment="1">
      <alignment horizontal="center"/>
    </xf>
    <xf numFmtId="3" fontId="0" fillId="0" borderId="21" xfId="0" applyNumberFormat="1"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20" fillId="3" borderId="1" xfId="0" applyFont="1" applyFill="1" applyBorder="1" applyAlignment="1">
      <alignment horizontal="center" vertical="center"/>
    </xf>
    <xf numFmtId="0" fontId="0" fillId="0" borderId="25" xfId="0" applyBorder="1"/>
    <xf numFmtId="170" fontId="0" fillId="0" borderId="26" xfId="266" applyNumberFormat="1" applyFont="1" applyBorder="1"/>
    <xf numFmtId="0" fontId="0" fillId="3" borderId="1" xfId="0" applyFill="1" applyBorder="1"/>
    <xf numFmtId="170" fontId="0" fillId="0" borderId="28" xfId="266" applyNumberFormat="1" applyFont="1" applyBorder="1"/>
    <xf numFmtId="170" fontId="0" fillId="0" borderId="29" xfId="266" applyNumberFormat="1" applyFont="1" applyBorder="1"/>
    <xf numFmtId="170" fontId="0" fillId="0" borderId="30" xfId="266" applyNumberFormat="1" applyFont="1" applyBorder="1"/>
    <xf numFmtId="170" fontId="0" fillId="0" borderId="31" xfId="266" applyNumberFormat="1" applyFont="1" applyBorder="1"/>
    <xf numFmtId="170" fontId="0" fillId="0" borderId="32" xfId="266" applyNumberFormat="1" applyFont="1" applyBorder="1"/>
    <xf numFmtId="170" fontId="0" fillId="0" borderId="33" xfId="266" applyNumberFormat="1" applyFont="1" applyBorder="1"/>
    <xf numFmtId="1" fontId="0" fillId="0" borderId="19" xfId="0" applyNumberFormat="1" applyBorder="1" applyAlignment="1">
      <alignment horizontal="center"/>
    </xf>
    <xf numFmtId="1" fontId="0" fillId="0" borderId="21" xfId="0" applyNumberFormat="1" applyBorder="1" applyAlignment="1">
      <alignment horizontal="center"/>
    </xf>
    <xf numFmtId="1" fontId="0" fillId="0" borderId="23" xfId="0" applyNumberFormat="1" applyBorder="1" applyAlignment="1">
      <alignment horizontal="center"/>
    </xf>
    <xf numFmtId="0" fontId="0" fillId="0" borderId="4" xfId="0"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6" xfId="0" applyFont="1" applyBorder="1" applyAlignment="1">
      <alignment horizontal="center"/>
    </xf>
    <xf numFmtId="3" fontId="0" fillId="0" borderId="5" xfId="0" applyNumberFormat="1" applyBorder="1" applyAlignment="1">
      <alignment horizontal="center"/>
    </xf>
    <xf numFmtId="3" fontId="0" fillId="0" borderId="2" xfId="0" applyNumberFormat="1" applyBorder="1" applyAlignment="1">
      <alignment horizontal="center"/>
    </xf>
    <xf numFmtId="3" fontId="0" fillId="0" borderId="0" xfId="0" applyNumberFormat="1" applyAlignment="1">
      <alignment horizontal="center"/>
    </xf>
    <xf numFmtId="3" fontId="0" fillId="0" borderId="6" xfId="0" applyNumberFormat="1" applyBorder="1" applyAlignment="1">
      <alignment horizontal="center"/>
    </xf>
    <xf numFmtId="3" fontId="0" fillId="0" borderId="4" xfId="0" applyNumberFormat="1" applyBorder="1" applyAlignment="1">
      <alignment horizontal="center"/>
    </xf>
    <xf numFmtId="3" fontId="0" fillId="0" borderId="22" xfId="0" applyNumberFormat="1" applyBorder="1" applyAlignment="1">
      <alignment horizontal="center"/>
    </xf>
    <xf numFmtId="0" fontId="24" fillId="0" borderId="0" xfId="0" applyFont="1" applyAlignment="1">
      <alignment horizontal="center"/>
    </xf>
    <xf numFmtId="169" fontId="0" fillId="0" borderId="19" xfId="0" applyNumberFormat="1" applyBorder="1" applyAlignment="1">
      <alignment horizontal="center"/>
    </xf>
    <xf numFmtId="0" fontId="20" fillId="2" borderId="1" xfId="0" applyFont="1" applyFill="1" applyBorder="1" applyAlignment="1">
      <alignment horizontal="center"/>
    </xf>
    <xf numFmtId="0" fontId="20" fillId="2" borderId="1" xfId="0"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4" borderId="3" xfId="0" applyFont="1" applyFill="1" applyBorder="1"/>
    <xf numFmtId="168" fontId="0" fillId="0" borderId="3" xfId="0" applyNumberForma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168" fontId="0" fillId="0" borderId="21" xfId="0" applyNumberFormat="1" applyBorder="1" applyAlignment="1">
      <alignment horizontal="center"/>
    </xf>
    <xf numFmtId="168" fontId="0" fillId="0" borderId="4" xfId="0" applyNumberFormat="1" applyBorder="1" applyAlignment="1">
      <alignment horizontal="center"/>
    </xf>
    <xf numFmtId="168" fontId="20" fillId="0" borderId="1" xfId="0" applyNumberFormat="1" applyFont="1" applyBorder="1" applyAlignment="1">
      <alignment horizontal="center"/>
    </xf>
    <xf numFmtId="3" fontId="0" fillId="0" borderId="19" xfId="0" applyNumberFormat="1" applyBorder="1" applyAlignment="1">
      <alignment horizontal="center"/>
    </xf>
    <xf numFmtId="3" fontId="0" fillId="0" borderId="23" xfId="0" applyNumberFormat="1" applyBorder="1" applyAlignment="1">
      <alignment horizontal="center"/>
    </xf>
    <xf numFmtId="0" fontId="6" fillId="4" borderId="1" xfId="0" applyFont="1" applyFill="1" applyBorder="1" applyAlignment="1">
      <alignment horizontal="justify" vertical="top" wrapText="1"/>
    </xf>
    <xf numFmtId="169" fontId="0" fillId="0" borderId="2" xfId="0" applyNumberFormat="1" applyBorder="1" applyAlignment="1">
      <alignment horizontal="center"/>
    </xf>
    <xf numFmtId="169" fontId="0" fillId="0" borderId="20" xfId="0" applyNumberFormat="1" applyBorder="1" applyAlignment="1">
      <alignment horizontal="center"/>
    </xf>
    <xf numFmtId="169" fontId="0" fillId="0" borderId="22" xfId="0" applyNumberFormat="1" applyBorder="1" applyAlignment="1">
      <alignment horizontal="center"/>
    </xf>
    <xf numFmtId="0" fontId="0" fillId="0" borderId="0" xfId="0" applyAlignment="1">
      <alignment horizontal="center" vertical="center"/>
    </xf>
    <xf numFmtId="0" fontId="0" fillId="0" borderId="21" xfId="0" applyBorder="1" applyAlignment="1">
      <alignment horizontal="center"/>
    </xf>
    <xf numFmtId="0" fontId="21" fillId="0" borderId="3" xfId="0" applyFont="1" applyBorder="1" applyAlignment="1">
      <alignment horizontal="center"/>
    </xf>
    <xf numFmtId="0" fontId="21" fillId="2" borderId="21" xfId="0" applyFont="1" applyFill="1" applyBorder="1"/>
    <xf numFmtId="0" fontId="0" fillId="4" borderId="3" xfId="0" applyFill="1" applyBorder="1"/>
    <xf numFmtId="168" fontId="0" fillId="0" borderId="2" xfId="0" applyNumberFormat="1" applyBorder="1" applyAlignment="1">
      <alignment horizontal="center"/>
    </xf>
    <xf numFmtId="168" fontId="20" fillId="0" borderId="4" xfId="0" applyNumberFormat="1" applyFont="1" applyBorder="1" applyAlignment="1">
      <alignment horizont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49" fillId="2" borderId="46" xfId="0" applyFont="1" applyFill="1" applyBorder="1"/>
    <xf numFmtId="168" fontId="0" fillId="0" borderId="21" xfId="381" applyNumberFormat="1" applyFont="1" applyFill="1" applyBorder="1" applyAlignment="1">
      <alignment horizontal="center"/>
    </xf>
    <xf numFmtId="168" fontId="0" fillId="0" borderId="0" xfId="381" applyNumberFormat="1" applyFont="1" applyFill="1" applyBorder="1" applyAlignment="1">
      <alignment horizontal="center"/>
    </xf>
    <xf numFmtId="0" fontId="0" fillId="0" borderId="22" xfId="0" applyBorder="1" applyAlignment="1">
      <alignment horizontal="center"/>
    </xf>
    <xf numFmtId="37" fontId="0" fillId="0" borderId="0" xfId="381" applyNumberFormat="1" applyFont="1" applyFill="1" applyBorder="1" applyAlignment="1">
      <alignment horizontal="center"/>
    </xf>
    <xf numFmtId="168" fontId="21" fillId="0" borderId="21" xfId="381" applyNumberFormat="1" applyFont="1" applyFill="1" applyBorder="1" applyAlignment="1">
      <alignment horizontal="center"/>
    </xf>
    <xf numFmtId="168" fontId="21" fillId="0" borderId="0" xfId="381" applyNumberFormat="1" applyFont="1" applyFill="1" applyBorder="1" applyAlignment="1">
      <alignment horizontal="center"/>
    </xf>
    <xf numFmtId="168" fontId="21" fillId="0" borderId="21" xfId="0" applyNumberFormat="1" applyFont="1" applyBorder="1" applyAlignment="1">
      <alignment horizontal="center"/>
    </xf>
    <xf numFmtId="168" fontId="21" fillId="0" borderId="0" xfId="0" applyNumberFormat="1" applyFont="1" applyAlignment="1">
      <alignment horizontal="center"/>
    </xf>
    <xf numFmtId="0" fontId="20" fillId="2" borderId="25" xfId="0" applyFont="1" applyFill="1" applyBorder="1"/>
    <xf numFmtId="37" fontId="20" fillId="0" borderId="25" xfId="381" applyNumberFormat="1" applyFont="1" applyFill="1" applyBorder="1" applyAlignment="1">
      <alignment horizontal="center"/>
    </xf>
    <xf numFmtId="37" fontId="20" fillId="0" borderId="27" xfId="381" applyNumberFormat="1" applyFont="1" applyFill="1" applyBorder="1" applyAlignment="1">
      <alignment horizontal="center"/>
    </xf>
    <xf numFmtId="168" fontId="20" fillId="0" borderId="26" xfId="0" applyNumberFormat="1" applyFont="1" applyBorder="1" applyAlignment="1">
      <alignment horizontal="center"/>
    </xf>
    <xf numFmtId="168" fontId="20" fillId="0" borderId="27" xfId="0" applyNumberFormat="1" applyFont="1" applyBorder="1" applyAlignment="1">
      <alignment horizontal="center"/>
    </xf>
    <xf numFmtId="0" fontId="50" fillId="0" borderId="0" xfId="0" applyFont="1"/>
    <xf numFmtId="168" fontId="21" fillId="0" borderId="19" xfId="381" applyNumberFormat="1" applyFont="1" applyFill="1" applyBorder="1" applyAlignment="1">
      <alignment horizontal="center"/>
    </xf>
    <xf numFmtId="168" fontId="21" fillId="0" borderId="5" xfId="381" applyNumberFormat="1" applyFont="1" applyFill="1" applyBorder="1" applyAlignment="1">
      <alignment horizontal="center"/>
    </xf>
    <xf numFmtId="0" fontId="0" fillId="0" borderId="20" xfId="0" applyBorder="1" applyAlignment="1">
      <alignment horizontal="center"/>
    </xf>
    <xf numFmtId="9" fontId="0" fillId="0" borderId="0" xfId="267" applyFont="1"/>
    <xf numFmtId="173" fontId="0" fillId="0" borderId="0" xfId="0" applyNumberFormat="1"/>
    <xf numFmtId="172" fontId="0" fillId="0" borderId="0" xfId="0" applyNumberFormat="1"/>
    <xf numFmtId="0" fontId="6" fillId="0" borderId="19" xfId="0" applyFont="1" applyBorder="1"/>
    <xf numFmtId="0" fontId="6" fillId="0" borderId="5" xfId="0" applyFont="1" applyBorder="1"/>
    <xf numFmtId="168" fontId="0" fillId="0" borderId="23" xfId="0" applyNumberFormat="1" applyBorder="1" applyAlignment="1">
      <alignment horizontal="center"/>
    </xf>
    <xf numFmtId="168" fontId="0" fillId="0" borderId="6" xfId="0" applyNumberFormat="1" applyBorder="1" applyAlignment="1">
      <alignment horizontal="center"/>
    </xf>
    <xf numFmtId="168" fontId="20" fillId="0" borderId="25" xfId="0" applyNumberFormat="1" applyFont="1" applyBorder="1"/>
    <xf numFmtId="168" fontId="20" fillId="0" borderId="1" xfId="0" applyNumberFormat="1" applyFont="1" applyBorder="1"/>
    <xf numFmtId="168" fontId="20" fillId="0" borderId="27" xfId="0" applyNumberFormat="1" applyFont="1" applyBorder="1"/>
    <xf numFmtId="0" fontId="51" fillId="0" borderId="3" xfId="0" applyFont="1" applyBorder="1" applyAlignment="1">
      <alignment horizontal="center"/>
    </xf>
    <xf numFmtId="0" fontId="6" fillId="0" borderId="5" xfId="0" applyFont="1" applyBorder="1" applyAlignment="1">
      <alignment horizontal="center"/>
    </xf>
    <xf numFmtId="168" fontId="21" fillId="0" borderId="3" xfId="0" applyNumberFormat="1" applyFont="1" applyBorder="1" applyAlignment="1">
      <alignment horizontal="center"/>
    </xf>
    <xf numFmtId="0" fontId="21" fillId="0" borderId="0" xfId="0" applyFont="1" applyAlignment="1">
      <alignment horizontal="center"/>
    </xf>
    <xf numFmtId="0" fontId="0" fillId="0" borderId="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168" fontId="0" fillId="0" borderId="0" xfId="0" applyNumberFormat="1" applyAlignment="1">
      <alignment horizontal="center"/>
    </xf>
    <xf numFmtId="168" fontId="20" fillId="0" borderId="25" xfId="381" applyNumberFormat="1" applyFont="1" applyFill="1" applyBorder="1" applyAlignment="1">
      <alignment horizontal="center"/>
    </xf>
    <xf numFmtId="168" fontId="20" fillId="0" borderId="27" xfId="381" applyNumberFormat="1" applyFont="1" applyFill="1" applyBorder="1" applyAlignment="1">
      <alignment horizontal="center"/>
    </xf>
    <xf numFmtId="0" fontId="7" fillId="3" borderId="1" xfId="0" applyFont="1" applyFill="1" applyBorder="1" applyAlignment="1">
      <alignment horizontal="center"/>
    </xf>
    <xf numFmtId="0" fontId="49" fillId="0" borderId="20" xfId="0" applyFont="1" applyBorder="1" applyAlignment="1">
      <alignment horizontal="center"/>
    </xf>
    <xf numFmtId="0" fontId="49" fillId="0" borderId="22" xfId="0" applyFont="1" applyBorder="1" applyAlignment="1">
      <alignment horizontal="center"/>
    </xf>
    <xf numFmtId="0" fontId="49" fillId="0" borderId="24" xfId="0" applyFont="1" applyBorder="1" applyAlignment="1">
      <alignment horizontal="center"/>
    </xf>
    <xf numFmtId="0" fontId="20" fillId="2" borderId="1" xfId="0" applyFont="1" applyFill="1" applyBorder="1" applyAlignment="1">
      <alignment horizontal="left" vertical="center"/>
    </xf>
    <xf numFmtId="168" fontId="0" fillId="0" borderId="0" xfId="0" applyNumberFormat="1"/>
    <xf numFmtId="169" fontId="0" fillId="0" borderId="0" xfId="0" applyNumberFormat="1"/>
    <xf numFmtId="37" fontId="0" fillId="0" borderId="0" xfId="0" applyNumberFormat="1"/>
    <xf numFmtId="0" fontId="51" fillId="0" borderId="19" xfId="0" applyFont="1" applyBorder="1" applyAlignment="1">
      <alignment horizontal="center"/>
    </xf>
    <xf numFmtId="0" fontId="51" fillId="0" borderId="21" xfId="0" applyFont="1" applyBorder="1" applyAlignment="1">
      <alignment horizontal="center"/>
    </xf>
    <xf numFmtId="37" fontId="0" fillId="0" borderId="0" xfId="0" applyNumberFormat="1" applyAlignment="1">
      <alignment horizontal="center"/>
    </xf>
    <xf numFmtId="170" fontId="0" fillId="0" borderId="1" xfId="266" applyNumberFormat="1" applyFont="1" applyBorder="1"/>
    <xf numFmtId="0" fontId="20" fillId="0" borderId="0" xfId="0" applyFont="1"/>
    <xf numFmtId="168" fontId="20" fillId="0" borderId="0" xfId="0" applyNumberFormat="1" applyFont="1"/>
    <xf numFmtId="168" fontId="20" fillId="0" borderId="0" xfId="0" applyNumberFormat="1" applyFont="1" applyAlignment="1">
      <alignment horizontal="center"/>
    </xf>
    <xf numFmtId="168" fontId="20" fillId="0" borderId="25" xfId="0" applyNumberFormat="1" applyFont="1" applyBorder="1" applyAlignment="1">
      <alignment horizontal="center"/>
    </xf>
    <xf numFmtId="0" fontId="20" fillId="0" borderId="1" xfId="0" applyFont="1" applyBorder="1" applyAlignment="1">
      <alignment horizontal="center"/>
    </xf>
    <xf numFmtId="0" fontId="20" fillId="0" borderId="26" xfId="0" applyFont="1" applyBorder="1" applyAlignment="1">
      <alignment horizontal="center"/>
    </xf>
    <xf numFmtId="3" fontId="0" fillId="0" borderId="24" xfId="0" applyNumberFormat="1" applyBorder="1" applyAlignment="1">
      <alignment horizontal="center"/>
    </xf>
    <xf numFmtId="0" fontId="0" fillId="0" borderId="22" xfId="0" applyBorder="1"/>
    <xf numFmtId="168" fontId="0" fillId="0" borderId="22" xfId="0" applyNumberFormat="1" applyBorder="1" applyAlignment="1">
      <alignment horizontal="center"/>
    </xf>
    <xf numFmtId="0" fontId="0" fillId="2" borderId="0" xfId="0" applyFill="1"/>
    <xf numFmtId="168" fontId="0" fillId="0" borderId="5" xfId="0" applyNumberFormat="1" applyBorder="1" applyAlignment="1">
      <alignment horizontal="center"/>
    </xf>
    <xf numFmtId="0" fontId="0" fillId="2" borderId="5" xfId="0" applyFill="1" applyBorder="1"/>
    <xf numFmtId="180" fontId="0" fillId="0" borderId="21" xfId="0" applyNumberFormat="1" applyBorder="1" applyAlignment="1">
      <alignment horizontal="center"/>
    </xf>
    <xf numFmtId="0" fontId="51" fillId="0" borderId="0" xfId="0" applyFont="1" applyAlignment="1">
      <alignment horizontal="center" vertical="center"/>
    </xf>
    <xf numFmtId="37" fontId="0" fillId="0" borderId="2" xfId="0" applyNumberFormat="1" applyBorder="1" applyAlignment="1">
      <alignment horizontal="center"/>
    </xf>
    <xf numFmtId="168" fontId="0" fillId="0" borderId="3" xfId="0" applyNumberFormat="1" applyBorder="1" applyAlignment="1">
      <alignment horizontal="center" vertical="center"/>
    </xf>
    <xf numFmtId="0" fontId="51" fillId="0" borderId="0" xfId="0" applyFont="1" applyAlignment="1">
      <alignment horizontal="center"/>
    </xf>
    <xf numFmtId="0" fontId="0" fillId="0" borderId="21" xfId="0" applyBorder="1" applyAlignment="1">
      <alignment horizontal="center" vertical="center"/>
    </xf>
    <xf numFmtId="168" fontId="0" fillId="0" borderId="19" xfId="0" applyNumberFormat="1" applyBorder="1" applyAlignment="1">
      <alignment horizontal="center"/>
    </xf>
    <xf numFmtId="168" fontId="0" fillId="0" borderId="20" xfId="0" applyNumberFormat="1" applyBorder="1" applyAlignment="1">
      <alignment horizontal="center"/>
    </xf>
    <xf numFmtId="37" fontId="20" fillId="0" borderId="0" xfId="381" applyNumberFormat="1" applyFont="1" applyFill="1" applyBorder="1" applyAlignment="1">
      <alignment horizontal="center"/>
    </xf>
    <xf numFmtId="172" fontId="62" fillId="0" borderId="0" xfId="381" applyNumberFormat="1" applyFont="1" applyBorder="1" applyAlignment="1">
      <alignment horizontal="center"/>
    </xf>
    <xf numFmtId="172" fontId="63" fillId="0" borderId="0" xfId="381" applyNumberFormat="1" applyFont="1" applyBorder="1" applyAlignment="1">
      <alignment horizontal="center"/>
    </xf>
    <xf numFmtId="168" fontId="64" fillId="0" borderId="0" xfId="0" applyNumberFormat="1" applyFont="1"/>
    <xf numFmtId="0" fontId="4"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0" borderId="0" xfId="0" applyFont="1" applyAlignment="1">
      <alignment horizontal="center"/>
    </xf>
    <xf numFmtId="0" fontId="0" fillId="0" borderId="47" xfId="0" applyBorder="1" applyAlignment="1">
      <alignment horizontal="center"/>
    </xf>
    <xf numFmtId="0" fontId="51" fillId="0" borderId="2" xfId="0" applyFont="1" applyBorder="1" applyAlignment="1">
      <alignment horizontal="center"/>
    </xf>
    <xf numFmtId="0" fontId="51" fillId="0" borderId="4" xfId="0" applyFont="1" applyBorder="1" applyAlignment="1">
      <alignment horizontal="center"/>
    </xf>
    <xf numFmtId="1" fontId="51" fillId="0" borderId="0" xfId="0" applyNumberFormat="1" applyFont="1" applyAlignment="1">
      <alignment horizontal="center"/>
    </xf>
    <xf numFmtId="169" fontId="24" fillId="0" borderId="0" xfId="0" applyNumberFormat="1" applyFont="1" applyAlignment="1">
      <alignment horizontal="center"/>
    </xf>
    <xf numFmtId="0" fontId="24" fillId="0" borderId="0" xfId="0" applyFont="1" applyAlignment="1">
      <alignment horizontal="left"/>
    </xf>
    <xf numFmtId="0" fontId="65" fillId="0" borderId="0" xfId="0" applyFont="1" applyAlignment="1">
      <alignment horizontal="left"/>
    </xf>
    <xf numFmtId="0" fontId="66" fillId="0" borderId="0" xfId="0" applyFont="1" applyAlignment="1">
      <alignment horizontal="left"/>
    </xf>
    <xf numFmtId="181" fontId="0" fillId="0" borderId="0" xfId="267" applyNumberFormat="1" applyFont="1"/>
    <xf numFmtId="0" fontId="0" fillId="0" borderId="21" xfId="0" applyBorder="1"/>
    <xf numFmtId="0" fontId="20" fillId="0" borderId="25" xfId="0" applyFont="1" applyBorder="1" applyAlignment="1">
      <alignment horizontal="center"/>
    </xf>
    <xf numFmtId="3" fontId="16" fillId="0" borderId="25" xfId="0" applyNumberFormat="1" applyFont="1" applyBorder="1" applyAlignment="1">
      <alignment horizontal="center"/>
    </xf>
    <xf numFmtId="3" fontId="16" fillId="0" borderId="1" xfId="0" applyNumberFormat="1" applyFont="1" applyBorder="1" applyAlignment="1">
      <alignment horizontal="center"/>
    </xf>
    <xf numFmtId="168" fontId="51" fillId="0" borderId="0" xfId="0" applyNumberFormat="1" applyFont="1" applyAlignment="1">
      <alignment horizontal="center"/>
    </xf>
    <xf numFmtId="3" fontId="16" fillId="0" borderId="0" xfId="0" applyNumberFormat="1" applyFont="1" applyAlignment="1">
      <alignment horizontal="center"/>
    </xf>
    <xf numFmtId="168" fontId="51" fillId="0" borderId="21" xfId="0" applyNumberFormat="1" applyFont="1" applyBorder="1" applyAlignment="1">
      <alignment horizontal="center"/>
    </xf>
    <xf numFmtId="168" fontId="51" fillId="0" borderId="3" xfId="0" applyNumberFormat="1" applyFont="1" applyBorder="1" applyAlignment="1">
      <alignment horizont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20" fillId="0" borderId="27" xfId="0" applyFont="1" applyBorder="1" applyAlignment="1">
      <alignment horizontal="center"/>
    </xf>
    <xf numFmtId="3" fontId="51" fillId="0" borderId="19" xfId="0" applyNumberFormat="1" applyFont="1" applyBorder="1" applyAlignment="1">
      <alignment horizontal="center"/>
    </xf>
    <xf numFmtId="3" fontId="51" fillId="0" borderId="5" xfId="0" applyNumberFormat="1" applyFont="1" applyBorder="1" applyAlignment="1">
      <alignment horizontal="center"/>
    </xf>
    <xf numFmtId="3" fontId="51" fillId="0" borderId="20" xfId="0" applyNumberFormat="1" applyFont="1" applyBorder="1" applyAlignment="1">
      <alignment horizontal="center"/>
    </xf>
    <xf numFmtId="3" fontId="51" fillId="0" borderId="21" xfId="0" applyNumberFormat="1" applyFont="1" applyBorder="1" applyAlignment="1">
      <alignment horizontal="center"/>
    </xf>
    <xf numFmtId="3" fontId="51" fillId="0" borderId="0" xfId="0" applyNumberFormat="1" applyFont="1" applyAlignment="1">
      <alignment horizontal="center"/>
    </xf>
    <xf numFmtId="3" fontId="51" fillId="0" borderId="22" xfId="0" applyNumberFormat="1" applyFont="1" applyBorder="1" applyAlignment="1">
      <alignment horizontal="center"/>
    </xf>
    <xf numFmtId="3" fontId="51" fillId="0" borderId="23" xfId="0" applyNumberFormat="1" applyFont="1" applyBorder="1" applyAlignment="1">
      <alignment horizontal="center"/>
    </xf>
    <xf numFmtId="3" fontId="51" fillId="0" borderId="6" xfId="0" applyNumberFormat="1" applyFont="1" applyBorder="1" applyAlignment="1">
      <alignment horizontal="center"/>
    </xf>
    <xf numFmtId="3" fontId="51" fillId="0" borderId="24" xfId="0" applyNumberFormat="1" applyFont="1" applyBorder="1" applyAlignment="1">
      <alignment horizontal="center"/>
    </xf>
    <xf numFmtId="169" fontId="0" fillId="0" borderId="5" xfId="0" applyNumberFormat="1" applyBorder="1" applyAlignment="1">
      <alignment horizontal="center"/>
    </xf>
    <xf numFmtId="169" fontId="0" fillId="0" borderId="24" xfId="0" applyNumberFormat="1" applyBorder="1" applyAlignment="1">
      <alignment horizont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1" fillId="0" borderId="4" xfId="0" applyFont="1" applyBorder="1" applyAlignment="1">
      <alignment horizontal="center" vertical="center"/>
    </xf>
    <xf numFmtId="168" fontId="58" fillId="0" borderId="0" xfId="0" applyNumberFormat="1" applyFont="1" applyAlignment="1">
      <alignment horizontal="center" vertical="center"/>
    </xf>
    <xf numFmtId="3" fontId="16" fillId="0" borderId="25" xfId="0" applyNumberFormat="1" applyFont="1" applyBorder="1" applyAlignment="1">
      <alignment horizontal="center" vertical="center"/>
    </xf>
    <xf numFmtId="168" fontId="51" fillId="0" borderId="0" xfId="0" applyNumberFormat="1" applyFont="1" applyAlignment="1">
      <alignment horizontal="center" vertical="center"/>
    </xf>
    <xf numFmtId="0" fontId="51" fillId="0" borderId="19" xfId="0" applyFont="1" applyBorder="1" applyAlignment="1">
      <alignment horizontal="center" vertical="center"/>
    </xf>
    <xf numFmtId="0" fontId="51" fillId="0" borderId="21" xfId="0" applyFont="1" applyBorder="1" applyAlignment="1">
      <alignment horizontal="center" vertical="center"/>
    </xf>
    <xf numFmtId="0" fontId="51" fillId="0" borderId="23" xfId="0" applyFont="1" applyBorder="1" applyAlignment="1">
      <alignment horizontal="center"/>
    </xf>
    <xf numFmtId="0" fontId="4" fillId="2" borderId="21" xfId="0" applyFont="1" applyFill="1" applyBorder="1" applyAlignment="1">
      <alignment horizontal="center" vertical="center" wrapText="1"/>
    </xf>
    <xf numFmtId="0" fontId="67" fillId="0" borderId="0" xfId="0" applyFont="1" applyAlignment="1">
      <alignment horizontal="center" vertical="center"/>
    </xf>
    <xf numFmtId="0" fontId="67" fillId="0" borderId="4" xfId="0" applyFont="1" applyBorder="1" applyAlignment="1">
      <alignment horizontal="center" vertical="center"/>
    </xf>
    <xf numFmtId="3" fontId="19" fillId="0" borderId="0" xfId="0" applyNumberFormat="1" applyFont="1"/>
    <xf numFmtId="168" fontId="21" fillId="0" borderId="0" xfId="0" applyNumberFormat="1" applyFont="1"/>
    <xf numFmtId="168" fontId="19" fillId="0" borderId="0" xfId="0" applyNumberFormat="1" applyFont="1"/>
    <xf numFmtId="168" fontId="21" fillId="0" borderId="0" xfId="0" applyNumberFormat="1" applyFont="1" applyAlignment="1">
      <alignment horizontal="center" vertical="center"/>
    </xf>
    <xf numFmtId="168" fontId="21" fillId="0" borderId="3" xfId="0" applyNumberFormat="1" applyFont="1" applyBorder="1" applyAlignment="1">
      <alignment horizontal="center" vertical="center"/>
    </xf>
    <xf numFmtId="168" fontId="21" fillId="0" borderId="2" xfId="0" applyNumberFormat="1" applyFont="1" applyBorder="1" applyAlignment="1">
      <alignment horizontal="center" vertical="center"/>
    </xf>
    <xf numFmtId="168" fontId="21" fillId="0" borderId="4" xfId="0" applyNumberFormat="1" applyFont="1" applyBorder="1" applyAlignment="1">
      <alignment horizontal="center" vertical="center"/>
    </xf>
    <xf numFmtId="168" fontId="67" fillId="0" borderId="0" xfId="0" applyNumberFormat="1" applyFont="1" applyAlignment="1">
      <alignment horizontal="center" vertical="center"/>
    </xf>
    <xf numFmtId="3" fontId="16" fillId="0" borderId="26" xfId="0" applyNumberFormat="1" applyFont="1" applyBorder="1" applyAlignment="1">
      <alignment horizontal="center"/>
    </xf>
    <xf numFmtId="168" fontId="51" fillId="0" borderId="20" xfId="0" applyNumberFormat="1" applyFont="1" applyBorder="1" applyAlignment="1">
      <alignment horizontal="center" vertical="center"/>
    </xf>
    <xf numFmtId="168" fontId="51" fillId="0" borderId="22" xfId="0" applyNumberFormat="1" applyFont="1" applyBorder="1" applyAlignment="1">
      <alignment horizontal="center" vertical="center"/>
    </xf>
    <xf numFmtId="3" fontId="16" fillId="0" borderId="1" xfId="0" applyNumberFormat="1" applyFont="1" applyBorder="1" applyAlignment="1">
      <alignment horizontal="center" vertical="center"/>
    </xf>
    <xf numFmtId="168" fontId="67" fillId="0" borderId="2" xfId="0" applyNumberFormat="1" applyFont="1" applyBorder="1" applyAlignment="1">
      <alignment horizontal="center" vertical="center"/>
    </xf>
    <xf numFmtId="168" fontId="67" fillId="0" borderId="3" xfId="0" applyNumberFormat="1" applyFont="1" applyBorder="1" applyAlignment="1">
      <alignment horizontal="center" vertical="center"/>
    </xf>
    <xf numFmtId="168" fontId="67" fillId="0" borderId="3" xfId="0" applyNumberFormat="1" applyFont="1" applyBorder="1" applyAlignment="1">
      <alignment horizontal="center"/>
    </xf>
    <xf numFmtId="0" fontId="4" fillId="2" borderId="0" xfId="0" applyFont="1" applyFill="1" applyAlignment="1">
      <alignment horizontal="center" vertical="center" wrapText="1"/>
    </xf>
    <xf numFmtId="168" fontId="67" fillId="0" borderId="4" xfId="0" applyNumberFormat="1" applyFont="1" applyBorder="1" applyAlignment="1">
      <alignment horizontal="center" vertical="center"/>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6" fillId="4" borderId="15"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4" borderId="0" xfId="0" applyFill="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6" fillId="0" borderId="0" xfId="0" applyFont="1" applyAlignment="1">
      <alignment horizontal="justify" vertical="center" wrapText="1"/>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23" xfId="0" applyFont="1" applyFill="1" applyBorder="1"/>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xf numFmtId="3" fontId="70" fillId="0" borderId="26" xfId="0" applyNumberFormat="1" applyFont="1" applyBorder="1" applyAlignment="1">
      <alignment horizontal="center"/>
    </xf>
    <xf numFmtId="3" fontId="70" fillId="0" borderId="1" xfId="0" applyNumberFormat="1" applyFont="1" applyBorder="1" applyAlignment="1">
      <alignment horizontal="center"/>
    </xf>
    <xf numFmtId="3" fontId="51" fillId="0" borderId="3" xfId="0" applyNumberFormat="1" applyFont="1" applyBorder="1" applyAlignment="1">
      <alignment horizontal="center"/>
    </xf>
    <xf numFmtId="168" fontId="67" fillId="0" borderId="0" xfId="0" applyNumberFormat="1" applyFont="1" applyAlignment="1">
      <alignment horizontal="center"/>
    </xf>
    <xf numFmtId="168" fontId="67" fillId="0" borderId="21" xfId="0" applyNumberFormat="1" applyFont="1" applyBorder="1" applyAlignment="1">
      <alignment horizontal="center"/>
    </xf>
  </cellXfs>
  <cellStyles count="1017">
    <cellStyle name="20% - Énfasis1" xfId="286" builtinId="30" customBuiltin="1"/>
    <cellStyle name="20% - Énfasis1 2" xfId="315" xr:uid="{00000000-0005-0000-0000-000001000000}"/>
    <cellStyle name="20% - Énfasis1 3" xfId="327" xr:uid="{00000000-0005-0000-0000-000002000000}"/>
    <cellStyle name="20% - Énfasis2" xfId="290" builtinId="34" customBuiltin="1"/>
    <cellStyle name="20% - Énfasis2 2" xfId="331" xr:uid="{00000000-0005-0000-0000-000004000000}"/>
    <cellStyle name="20% - Énfasis2 3" xfId="368" xr:uid="{00000000-0005-0000-0000-000005000000}"/>
    <cellStyle name="20% - Énfasis3" xfId="294" builtinId="38" customBuiltin="1"/>
    <cellStyle name="20% - Énfasis3 2" xfId="339" xr:uid="{00000000-0005-0000-0000-000007000000}"/>
    <cellStyle name="20% - Énfasis3 2 2" xfId="525" xr:uid="{00000000-0005-0000-0000-000008000000}"/>
    <cellStyle name="20% - Énfasis3 2 3" xfId="911" xr:uid="{00000000-0005-0000-0000-000009000000}"/>
    <cellStyle name="20% - Énfasis3 2 4" xfId="383" xr:uid="{00000000-0005-0000-0000-000007000000}"/>
    <cellStyle name="20% - Énfasis3 3" xfId="346" xr:uid="{00000000-0005-0000-0000-000008000000}"/>
    <cellStyle name="20% - Énfasis4" xfId="298" builtinId="42" customBuiltin="1"/>
    <cellStyle name="20% - Énfasis4 2" xfId="325" xr:uid="{00000000-0005-0000-0000-00000A000000}"/>
    <cellStyle name="20% - Énfasis4 3" xfId="322" xr:uid="{00000000-0005-0000-0000-00000B000000}"/>
    <cellStyle name="20% - Énfasis5" xfId="302" builtinId="46" customBuiltin="1"/>
    <cellStyle name="20% - Énfasis5 2" xfId="367" xr:uid="{00000000-0005-0000-0000-00000D000000}"/>
    <cellStyle name="20% - Énfasis5 3" xfId="347" xr:uid="{00000000-0005-0000-0000-00000E000000}"/>
    <cellStyle name="20% - Énfasis6" xfId="306" builtinId="50" customBuiltin="1"/>
    <cellStyle name="20% - Énfasis6 2" xfId="344" xr:uid="{00000000-0005-0000-0000-000010000000}"/>
    <cellStyle name="20% - Énfasis6 3" xfId="337" xr:uid="{00000000-0005-0000-0000-000011000000}"/>
    <cellStyle name="40% - Énfasis1" xfId="287" builtinId="31" customBuiltin="1"/>
    <cellStyle name="40% - Énfasis1 2" xfId="373" xr:uid="{00000000-0005-0000-0000-000013000000}"/>
    <cellStyle name="40% - Énfasis1 3" xfId="321" xr:uid="{00000000-0005-0000-0000-000014000000}"/>
    <cellStyle name="40% - Énfasis2" xfId="291" builtinId="35" customBuiltin="1"/>
    <cellStyle name="40% - Énfasis2 2" xfId="376" xr:uid="{00000000-0005-0000-0000-000016000000}"/>
    <cellStyle name="40% - Énfasis2 3" xfId="342" xr:uid="{00000000-0005-0000-0000-000017000000}"/>
    <cellStyle name="40% - Énfasis3" xfId="295" builtinId="39" customBuiltin="1"/>
    <cellStyle name="40% - Énfasis3 2" xfId="379" xr:uid="{00000000-0005-0000-0000-000019000000}"/>
    <cellStyle name="40% - Énfasis3 3" xfId="310" xr:uid="{00000000-0005-0000-0000-00001A000000}"/>
    <cellStyle name="40% - Énfasis4" xfId="299" builtinId="43" customBuiltin="1"/>
    <cellStyle name="40% - Énfasis4 2" xfId="375" xr:uid="{00000000-0005-0000-0000-00001C000000}"/>
    <cellStyle name="40% - Énfasis4 3" xfId="309" xr:uid="{00000000-0005-0000-0000-00001D000000}"/>
    <cellStyle name="40% - Énfasis5" xfId="303" builtinId="47" customBuiltin="1"/>
    <cellStyle name="40% - Énfasis5 2" xfId="348" xr:uid="{00000000-0005-0000-0000-00001F000000}"/>
    <cellStyle name="40% - Énfasis5 3" xfId="314" xr:uid="{00000000-0005-0000-0000-000020000000}"/>
    <cellStyle name="40% - Énfasis6" xfId="307" builtinId="51" customBuiltin="1"/>
    <cellStyle name="40% - Énfasis6 2" xfId="333" xr:uid="{00000000-0005-0000-0000-000022000000}"/>
    <cellStyle name="40% - Énfasis6 3" xfId="312" xr:uid="{00000000-0005-0000-0000-000023000000}"/>
    <cellStyle name="60% - Énfasis1" xfId="288" builtinId="32" customBuiltin="1"/>
    <cellStyle name="60% - Énfasis2" xfId="292" builtinId="36" customBuiltin="1"/>
    <cellStyle name="60% - Énfasis3" xfId="296" builtinId="40" customBuiltin="1"/>
    <cellStyle name="60% - Énfasis4" xfId="300" builtinId="44" customBuiltin="1"/>
    <cellStyle name="60% - Énfasis5" xfId="304" builtinId="48" customBuiltin="1"/>
    <cellStyle name="60% - Énfasis6" xfId="308" builtinId="52" customBuiltin="1"/>
    <cellStyle name="Bueno" xfId="273" builtinId="26" customBuiltin="1"/>
    <cellStyle name="Cálculo" xfId="278" builtinId="22" customBuiltin="1"/>
    <cellStyle name="Cálculo 2" xfId="384" xr:uid="{00000000-0005-0000-0000-00002E000000}"/>
    <cellStyle name="Celda de comprobación" xfId="280" builtinId="23" customBuiltin="1"/>
    <cellStyle name="Celda vinculada" xfId="279" builtinId="24" customBuiltin="1"/>
    <cellStyle name="Encabezado 1" xfId="269" builtinId="16" customBuiltin="1"/>
    <cellStyle name="Encabezado 4" xfId="272" builtinId="19" customBuiltin="1"/>
    <cellStyle name="Énfasis1" xfId="285" builtinId="29" customBuiltin="1"/>
    <cellStyle name="Énfasis2" xfId="289" builtinId="33" customBuiltin="1"/>
    <cellStyle name="Énfasis3" xfId="293" builtinId="37" customBuiltin="1"/>
    <cellStyle name="Énfasis4" xfId="297" builtinId="41" customBuiltin="1"/>
    <cellStyle name="Énfasis5" xfId="301" builtinId="45" customBuiltin="1"/>
    <cellStyle name="Énfasis6" xfId="305" builtinId="49" customBuiltin="1"/>
    <cellStyle name="Entrada" xfId="276" builtinId="20" customBuiltin="1"/>
    <cellStyle name="Entrada 2" xfId="385" xr:uid="{00000000-0005-0000-0000-00003A000000}"/>
    <cellStyle name="Euro" xfId="1" xr:uid="{00000000-0005-0000-0000-000037000000}"/>
    <cellStyle name="Euro 2" xfId="2" xr:uid="{00000000-0005-0000-0000-000038000000}"/>
    <cellStyle name="Euro 3" xfId="191" xr:uid="{00000000-0005-0000-0000-000039000000}"/>
    <cellStyle name="Euro 4" xfId="249" xr:uid="{00000000-0005-0000-0000-00003A000000}"/>
    <cellStyle name="Euro 5" xfId="257" xr:uid="{00000000-0005-0000-0000-00003B000000}"/>
    <cellStyle name="Excel Built-in Normal" xfId="361" xr:uid="{00000000-0005-0000-0000-00003C000000}"/>
    <cellStyle name="Excel Built-in Normal 1" xfId="362" xr:uid="{00000000-0005-0000-0000-00003D000000}"/>
    <cellStyle name="Excel Built-in Normal 2" xfId="526" xr:uid="{00000000-0005-0000-0000-000042000000}"/>
    <cellStyle name="Excel Built-in Normal 3" xfId="527" xr:uid="{00000000-0005-0000-0000-000043000000}"/>
    <cellStyle name="Heading" xfId="386" xr:uid="{00000000-0005-0000-0000-000044000000}"/>
    <cellStyle name="Heading 2" xfId="528" xr:uid="{00000000-0005-0000-0000-000045000000}"/>
    <cellStyle name="Heading 3" xfId="529" xr:uid="{00000000-0005-0000-0000-000046000000}"/>
    <cellStyle name="Heading1" xfId="387" xr:uid="{00000000-0005-0000-0000-000047000000}"/>
    <cellStyle name="Heading1 2" xfId="530" xr:uid="{00000000-0005-0000-0000-000048000000}"/>
    <cellStyle name="Heading1 3" xfId="531" xr:uid="{00000000-0005-0000-0000-000049000000}"/>
    <cellStyle name="Hipervínculo" xfId="265" builtinId="8"/>
    <cellStyle name="Hipervínculo 2" xfId="916" xr:uid="{00000000-0005-0000-0000-00008E010000}"/>
    <cellStyle name="Incorrecto" xfId="274" builtinId="27" customBuiltin="1"/>
    <cellStyle name="Millares" xfId="381" builtinId="3"/>
    <cellStyle name="Millares [0] 10" xfId="532" xr:uid="{00000000-0005-0000-0000-00004C000000}"/>
    <cellStyle name="Millares [0] 2" xfId="533" xr:uid="{00000000-0005-0000-0000-00004D000000}"/>
    <cellStyle name="Millares [0] 2 10" xfId="534" xr:uid="{00000000-0005-0000-0000-00004E000000}"/>
    <cellStyle name="Millares [0] 2 11" xfId="535" xr:uid="{00000000-0005-0000-0000-00004F000000}"/>
    <cellStyle name="Millares [0] 2 12" xfId="536" xr:uid="{00000000-0005-0000-0000-000050000000}"/>
    <cellStyle name="Millares [0] 2 13" xfId="537" xr:uid="{00000000-0005-0000-0000-000051000000}"/>
    <cellStyle name="Millares [0] 2 14" xfId="538" xr:uid="{00000000-0005-0000-0000-000052000000}"/>
    <cellStyle name="Millares [0] 2 15" xfId="539" xr:uid="{00000000-0005-0000-0000-000053000000}"/>
    <cellStyle name="Millares [0] 2 16" xfId="540" xr:uid="{00000000-0005-0000-0000-000054000000}"/>
    <cellStyle name="Millares [0] 2 17" xfId="541" xr:uid="{00000000-0005-0000-0000-000055000000}"/>
    <cellStyle name="Millares [0] 2 18" xfId="542" xr:uid="{00000000-0005-0000-0000-000056000000}"/>
    <cellStyle name="Millares [0] 2 19" xfId="543" xr:uid="{00000000-0005-0000-0000-000057000000}"/>
    <cellStyle name="Millares [0] 2 2" xfId="544" xr:uid="{00000000-0005-0000-0000-000058000000}"/>
    <cellStyle name="Millares [0] 2 20" xfId="545" xr:uid="{00000000-0005-0000-0000-000059000000}"/>
    <cellStyle name="Millares [0] 2 21" xfId="546" xr:uid="{00000000-0005-0000-0000-00005A000000}"/>
    <cellStyle name="Millares [0] 2 22" xfId="547" xr:uid="{00000000-0005-0000-0000-00005B000000}"/>
    <cellStyle name="Millares [0] 2 23" xfId="548" xr:uid="{00000000-0005-0000-0000-00005C000000}"/>
    <cellStyle name="Millares [0] 2 24" xfId="549" xr:uid="{00000000-0005-0000-0000-00005D000000}"/>
    <cellStyle name="Millares [0] 2 25" xfId="550" xr:uid="{00000000-0005-0000-0000-00005E000000}"/>
    <cellStyle name="Millares [0] 2 26" xfId="551" xr:uid="{00000000-0005-0000-0000-00005F000000}"/>
    <cellStyle name="Millares [0] 2 27" xfId="552" xr:uid="{00000000-0005-0000-0000-000060000000}"/>
    <cellStyle name="Millares [0] 2 28" xfId="553" xr:uid="{00000000-0005-0000-0000-000061000000}"/>
    <cellStyle name="Millares [0] 2 29" xfId="554" xr:uid="{00000000-0005-0000-0000-000062000000}"/>
    <cellStyle name="Millares [0] 2 3" xfId="555" xr:uid="{00000000-0005-0000-0000-000063000000}"/>
    <cellStyle name="Millares [0] 2 30" xfId="556" xr:uid="{00000000-0005-0000-0000-000064000000}"/>
    <cellStyle name="Millares [0] 2 31" xfId="557" xr:uid="{00000000-0005-0000-0000-000065000000}"/>
    <cellStyle name="Millares [0] 2 32" xfId="558" xr:uid="{00000000-0005-0000-0000-000066000000}"/>
    <cellStyle name="Millares [0] 2 33" xfId="559" xr:uid="{00000000-0005-0000-0000-000067000000}"/>
    <cellStyle name="Millares [0] 2 34" xfId="560" xr:uid="{00000000-0005-0000-0000-000068000000}"/>
    <cellStyle name="Millares [0] 2 35" xfId="561" xr:uid="{00000000-0005-0000-0000-000069000000}"/>
    <cellStyle name="Millares [0] 2 36" xfId="562" xr:uid="{00000000-0005-0000-0000-00006A000000}"/>
    <cellStyle name="Millares [0] 2 37" xfId="563" xr:uid="{00000000-0005-0000-0000-00006B000000}"/>
    <cellStyle name="Millares [0] 2 38" xfId="564" xr:uid="{00000000-0005-0000-0000-00006C000000}"/>
    <cellStyle name="Millares [0] 2 39" xfId="565" xr:uid="{00000000-0005-0000-0000-00006D000000}"/>
    <cellStyle name="Millares [0] 2 4" xfId="566" xr:uid="{00000000-0005-0000-0000-00006E000000}"/>
    <cellStyle name="Millares [0] 2 40" xfId="567" xr:uid="{00000000-0005-0000-0000-00006F000000}"/>
    <cellStyle name="Millares [0] 2 41" xfId="568" xr:uid="{00000000-0005-0000-0000-000070000000}"/>
    <cellStyle name="Millares [0] 2 42" xfId="569" xr:uid="{00000000-0005-0000-0000-000071000000}"/>
    <cellStyle name="Millares [0] 2 43" xfId="570" xr:uid="{00000000-0005-0000-0000-000072000000}"/>
    <cellStyle name="Millares [0] 2 44" xfId="571" xr:uid="{00000000-0005-0000-0000-000073000000}"/>
    <cellStyle name="Millares [0] 2 45" xfId="572" xr:uid="{00000000-0005-0000-0000-000074000000}"/>
    <cellStyle name="Millares [0] 2 46" xfId="573" xr:uid="{00000000-0005-0000-0000-000075000000}"/>
    <cellStyle name="Millares [0] 2 47" xfId="574" xr:uid="{00000000-0005-0000-0000-000076000000}"/>
    <cellStyle name="Millares [0] 2 48" xfId="575" xr:uid="{00000000-0005-0000-0000-000077000000}"/>
    <cellStyle name="Millares [0] 2 49" xfId="576" xr:uid="{00000000-0005-0000-0000-000078000000}"/>
    <cellStyle name="Millares [0] 2 5" xfId="577" xr:uid="{00000000-0005-0000-0000-000079000000}"/>
    <cellStyle name="Millares [0] 2 50" xfId="578" xr:uid="{00000000-0005-0000-0000-00007A000000}"/>
    <cellStyle name="Millares [0] 2 51" xfId="579" xr:uid="{00000000-0005-0000-0000-00007B000000}"/>
    <cellStyle name="Millares [0] 2 52" xfId="580" xr:uid="{00000000-0005-0000-0000-00007C000000}"/>
    <cellStyle name="Millares [0] 2 53" xfId="581" xr:uid="{00000000-0005-0000-0000-00007D000000}"/>
    <cellStyle name="Millares [0] 2 54" xfId="582" xr:uid="{00000000-0005-0000-0000-00007E000000}"/>
    <cellStyle name="Millares [0] 2 55" xfId="583" xr:uid="{00000000-0005-0000-0000-00007F000000}"/>
    <cellStyle name="Millares [0] 2 56" xfId="584" xr:uid="{00000000-0005-0000-0000-000080000000}"/>
    <cellStyle name="Millares [0] 2 57" xfId="585" xr:uid="{00000000-0005-0000-0000-000081000000}"/>
    <cellStyle name="Millares [0] 2 58" xfId="586" xr:uid="{00000000-0005-0000-0000-000082000000}"/>
    <cellStyle name="Millares [0] 2 59" xfId="587" xr:uid="{00000000-0005-0000-0000-000083000000}"/>
    <cellStyle name="Millares [0] 2 6" xfId="588" xr:uid="{00000000-0005-0000-0000-000084000000}"/>
    <cellStyle name="Millares [0] 2 7" xfId="589" xr:uid="{00000000-0005-0000-0000-000085000000}"/>
    <cellStyle name="Millares [0] 2 8" xfId="590" xr:uid="{00000000-0005-0000-0000-000086000000}"/>
    <cellStyle name="Millares [0] 2 9" xfId="591" xr:uid="{00000000-0005-0000-0000-000087000000}"/>
    <cellStyle name="Millares [0] 3" xfId="592" xr:uid="{00000000-0005-0000-0000-000088000000}"/>
    <cellStyle name="Millares [0] 4" xfId="593" xr:uid="{00000000-0005-0000-0000-000089000000}"/>
    <cellStyle name="Millares [0] 5" xfId="594" xr:uid="{00000000-0005-0000-0000-00008A000000}"/>
    <cellStyle name="Millares [0] 6" xfId="595" xr:uid="{00000000-0005-0000-0000-00008B000000}"/>
    <cellStyle name="Millares [0] 7" xfId="596" xr:uid="{00000000-0005-0000-0000-00008C000000}"/>
    <cellStyle name="Millares [0] 8" xfId="597" xr:uid="{00000000-0005-0000-0000-00008D000000}"/>
    <cellStyle name="Millares [0] 9" xfId="598" xr:uid="{00000000-0005-0000-0000-00008E000000}"/>
    <cellStyle name="Millares 10" xfId="599" xr:uid="{00000000-0005-0000-0000-00008F000000}"/>
    <cellStyle name="Millares 11" xfId="600" xr:uid="{00000000-0005-0000-0000-000090000000}"/>
    <cellStyle name="Millares 12" xfId="601" xr:uid="{00000000-0005-0000-0000-000091000000}"/>
    <cellStyle name="Millares 13" xfId="602" xr:uid="{00000000-0005-0000-0000-000092000000}"/>
    <cellStyle name="Millares 14" xfId="603" xr:uid="{00000000-0005-0000-0000-000093000000}"/>
    <cellStyle name="Millares 15" xfId="604" xr:uid="{00000000-0005-0000-0000-000094000000}"/>
    <cellStyle name="Millares 16" xfId="605" xr:uid="{00000000-0005-0000-0000-000095000000}"/>
    <cellStyle name="Millares 17" xfId="606" xr:uid="{00000000-0005-0000-0000-000096000000}"/>
    <cellStyle name="Millares 18" xfId="607" xr:uid="{00000000-0005-0000-0000-000097000000}"/>
    <cellStyle name="Millares 19" xfId="608" xr:uid="{00000000-0005-0000-0000-000098000000}"/>
    <cellStyle name="Millares 2" xfId="388" xr:uid="{00000000-0005-0000-0000-000099000000}"/>
    <cellStyle name="Millares 2 2" xfId="389" xr:uid="{00000000-0005-0000-0000-00009A000000}"/>
    <cellStyle name="Millares 2 2 2" xfId="390" xr:uid="{00000000-0005-0000-0000-00009B000000}"/>
    <cellStyle name="Millares 2 2 2 2" xfId="994" xr:uid="{00000000-0005-0000-0000-00009B000000}"/>
    <cellStyle name="Millares 2 2 3" xfId="993" xr:uid="{00000000-0005-0000-0000-00009A000000}"/>
    <cellStyle name="Millares 2 3" xfId="391" xr:uid="{00000000-0005-0000-0000-00009C000000}"/>
    <cellStyle name="Millares 2 3 2" xfId="995" xr:uid="{00000000-0005-0000-0000-00009C000000}"/>
    <cellStyle name="Millares 2 4" xfId="609" xr:uid="{00000000-0005-0000-0000-00009D000000}"/>
    <cellStyle name="Millares 2 5" xfId="923" xr:uid="{00000000-0005-0000-0000-000026000000}"/>
    <cellStyle name="Millares 2 5 2" xfId="1013" xr:uid="{00000000-0005-0000-0000-000026000000}"/>
    <cellStyle name="Millares 2 6" xfId="992" xr:uid="{00000000-0005-0000-0000-000099000000}"/>
    <cellStyle name="Millares 20" xfId="610" xr:uid="{00000000-0005-0000-0000-00009E000000}"/>
    <cellStyle name="Millares 21" xfId="611" xr:uid="{00000000-0005-0000-0000-00009F000000}"/>
    <cellStyle name="Millares 22" xfId="612" xr:uid="{00000000-0005-0000-0000-0000A0000000}"/>
    <cellStyle name="Millares 23" xfId="613" xr:uid="{00000000-0005-0000-0000-0000A1000000}"/>
    <cellStyle name="Millares 24" xfId="614" xr:uid="{00000000-0005-0000-0000-0000A2000000}"/>
    <cellStyle name="Millares 25" xfId="615" xr:uid="{00000000-0005-0000-0000-0000A3000000}"/>
    <cellStyle name="Millares 26" xfId="616" xr:uid="{00000000-0005-0000-0000-0000A4000000}"/>
    <cellStyle name="Millares 27" xfId="617" xr:uid="{00000000-0005-0000-0000-0000A5000000}"/>
    <cellStyle name="Millares 28" xfId="618" xr:uid="{00000000-0005-0000-0000-0000A6000000}"/>
    <cellStyle name="Millares 29" xfId="619" xr:uid="{00000000-0005-0000-0000-0000A7000000}"/>
    <cellStyle name="Millares 3" xfId="3" xr:uid="{00000000-0005-0000-0000-000041000000}"/>
    <cellStyle name="Millares 3 2" xfId="830" xr:uid="{00000000-0005-0000-0000-0000A9000000}"/>
    <cellStyle name="Millares 3 2 2" xfId="1006" xr:uid="{00000000-0005-0000-0000-0000A9000000}"/>
    <cellStyle name="Millares 3 3" xfId="620" xr:uid="{00000000-0005-0000-0000-0000A8000000}"/>
    <cellStyle name="Millares 30" xfId="621" xr:uid="{00000000-0005-0000-0000-0000AA000000}"/>
    <cellStyle name="Millares 31" xfId="622" xr:uid="{00000000-0005-0000-0000-0000AB000000}"/>
    <cellStyle name="Millares 32" xfId="623" xr:uid="{00000000-0005-0000-0000-0000AC000000}"/>
    <cellStyle name="Millares 33" xfId="624" xr:uid="{00000000-0005-0000-0000-0000AD000000}"/>
    <cellStyle name="Millares 34" xfId="625" xr:uid="{00000000-0005-0000-0000-0000AE000000}"/>
    <cellStyle name="Millares 35" xfId="626" xr:uid="{00000000-0005-0000-0000-0000AF000000}"/>
    <cellStyle name="Millares 36" xfId="627" xr:uid="{00000000-0005-0000-0000-0000B0000000}"/>
    <cellStyle name="Millares 37" xfId="628" xr:uid="{00000000-0005-0000-0000-0000B1000000}"/>
    <cellStyle name="Millares 38" xfId="629" xr:uid="{00000000-0005-0000-0000-0000B2000000}"/>
    <cellStyle name="Millares 39" xfId="630" xr:uid="{00000000-0005-0000-0000-0000B3000000}"/>
    <cellStyle name="Millares 4" xfId="4" xr:uid="{00000000-0005-0000-0000-000042000000}"/>
    <cellStyle name="Millares 4 2" xfId="631" xr:uid="{00000000-0005-0000-0000-0000B5000000}"/>
    <cellStyle name="Millares 4 2 2" xfId="632" xr:uid="{00000000-0005-0000-0000-0000B6000000}"/>
    <cellStyle name="Millares 4 3" xfId="831" xr:uid="{00000000-0005-0000-0000-0000B7000000}"/>
    <cellStyle name="Millares 4 3 2" xfId="1007" xr:uid="{00000000-0005-0000-0000-0000B7000000}"/>
    <cellStyle name="Millares 4 4" xfId="392" xr:uid="{00000000-0005-0000-0000-0000B4000000}"/>
    <cellStyle name="Millares 40" xfId="633" xr:uid="{00000000-0005-0000-0000-0000B8000000}"/>
    <cellStyle name="Millares 41" xfId="634" xr:uid="{00000000-0005-0000-0000-0000B9000000}"/>
    <cellStyle name="Millares 42" xfId="635" xr:uid="{00000000-0005-0000-0000-0000BA000000}"/>
    <cellStyle name="Millares 43" xfId="636" xr:uid="{00000000-0005-0000-0000-0000BB000000}"/>
    <cellStyle name="Millares 44" xfId="637" xr:uid="{00000000-0005-0000-0000-0000BC000000}"/>
    <cellStyle name="Millares 45" xfId="638" xr:uid="{00000000-0005-0000-0000-0000BD000000}"/>
    <cellStyle name="Millares 46" xfId="639" xr:uid="{00000000-0005-0000-0000-0000BE000000}"/>
    <cellStyle name="Millares 47" xfId="640" xr:uid="{00000000-0005-0000-0000-0000BF000000}"/>
    <cellStyle name="Millares 48" xfId="641" xr:uid="{00000000-0005-0000-0000-0000C0000000}"/>
    <cellStyle name="Millares 49" xfId="642" xr:uid="{00000000-0005-0000-0000-0000C1000000}"/>
    <cellStyle name="Millares 5" xfId="643" xr:uid="{00000000-0005-0000-0000-0000C2000000}"/>
    <cellStyle name="Millares 50" xfId="644" xr:uid="{00000000-0005-0000-0000-0000C3000000}"/>
    <cellStyle name="Millares 51" xfId="645" xr:uid="{00000000-0005-0000-0000-0000C4000000}"/>
    <cellStyle name="Millares 52" xfId="646" xr:uid="{00000000-0005-0000-0000-0000C5000000}"/>
    <cellStyle name="Millares 53" xfId="647" xr:uid="{00000000-0005-0000-0000-0000C6000000}"/>
    <cellStyle name="Millares 54" xfId="648" xr:uid="{00000000-0005-0000-0000-0000C7000000}"/>
    <cellStyle name="Millares 55" xfId="649" xr:uid="{00000000-0005-0000-0000-0000C8000000}"/>
    <cellStyle name="Millares 56" xfId="650" xr:uid="{00000000-0005-0000-0000-0000C9000000}"/>
    <cellStyle name="Millares 57" xfId="651" xr:uid="{00000000-0005-0000-0000-0000CA000000}"/>
    <cellStyle name="Millares 58" xfId="652" xr:uid="{00000000-0005-0000-0000-0000CB000000}"/>
    <cellStyle name="Millares 59" xfId="653" xr:uid="{00000000-0005-0000-0000-0000CC000000}"/>
    <cellStyle name="Millares 6" xfId="654" xr:uid="{00000000-0005-0000-0000-0000CD000000}"/>
    <cellStyle name="Millares 60" xfId="655" xr:uid="{00000000-0005-0000-0000-0000CE000000}"/>
    <cellStyle name="Millares 61" xfId="656" xr:uid="{00000000-0005-0000-0000-0000CF000000}"/>
    <cellStyle name="Millares 62" xfId="657" xr:uid="{00000000-0005-0000-0000-0000D0000000}"/>
    <cellStyle name="Millares 63" xfId="895" xr:uid="{00000000-0005-0000-0000-000059030000}"/>
    <cellStyle name="Millares 63 2" xfId="1010" xr:uid="{00000000-0005-0000-0000-000059030000}"/>
    <cellStyle name="Millares 64" xfId="876" xr:uid="{00000000-0005-0000-0000-0000DC030000}"/>
    <cellStyle name="Millares 64 2" xfId="1008" xr:uid="{00000000-0005-0000-0000-0000DC030000}"/>
    <cellStyle name="Millares 65" xfId="522" xr:uid="{00000000-0005-0000-0000-0000DD030000}"/>
    <cellStyle name="Millares 65 2" xfId="1002" xr:uid="{00000000-0005-0000-0000-0000DD030000}"/>
    <cellStyle name="Millares 66" xfId="989" xr:uid="{00000000-0005-0000-0000-0000DE030000}"/>
    <cellStyle name="Millares 66 2" xfId="1016" xr:uid="{00000000-0005-0000-0000-0000DE030000}"/>
    <cellStyle name="Millares 67" xfId="918" xr:uid="{00000000-0005-0000-0000-0000DF030000}"/>
    <cellStyle name="Millares 67 2" xfId="1012" xr:uid="{00000000-0005-0000-0000-0000DF030000}"/>
    <cellStyle name="Millares 68" xfId="988" xr:uid="{00000000-0005-0000-0000-0000E0030000}"/>
    <cellStyle name="Millares 68 2" xfId="1015" xr:uid="{00000000-0005-0000-0000-0000E0030000}"/>
    <cellStyle name="Millares 69" xfId="825" xr:uid="{00000000-0005-0000-0000-0000E1030000}"/>
    <cellStyle name="Millares 69 2" xfId="1005" xr:uid="{00000000-0005-0000-0000-0000E1030000}"/>
    <cellStyle name="Millares 7" xfId="658" xr:uid="{00000000-0005-0000-0000-0000D1000000}"/>
    <cellStyle name="Millares 70" xfId="991" xr:uid="{00000000-0005-0000-0000-0000E1030000}"/>
    <cellStyle name="Millares 71" xfId="990" xr:uid="{00000000-0005-0000-0000-0000FB030000}"/>
    <cellStyle name="Millares 8" xfId="659" xr:uid="{00000000-0005-0000-0000-0000D2000000}"/>
    <cellStyle name="Millares 9" xfId="660" xr:uid="{00000000-0005-0000-0000-0000D3000000}"/>
    <cellStyle name="Moneda" xfId="266" builtinId="4"/>
    <cellStyle name="Moneda [0] 2" xfId="917" xr:uid="{00000000-0005-0000-0000-000018020000}"/>
    <cellStyle name="Moneda [0] 2 2" xfId="1011" xr:uid="{00000000-0005-0000-0000-000018020000}"/>
    <cellStyle name="Moneda 10" xfId="822" xr:uid="{00000000-0005-0000-0000-000017020000}"/>
    <cellStyle name="Moneda 10 2" xfId="1004" xr:uid="{00000000-0005-0000-0000-000017020000}"/>
    <cellStyle name="Moneda 11" xfId="928" xr:uid="{00000000-0005-0000-0000-000057030000}"/>
    <cellStyle name="Moneda 11 2" xfId="1014" xr:uid="{00000000-0005-0000-0000-000057030000}"/>
    <cellStyle name="Moneda 12" xfId="886" xr:uid="{00000000-0005-0000-0000-000058030000}"/>
    <cellStyle name="Moneda 12 2" xfId="1009" xr:uid="{00000000-0005-0000-0000-000058030000}"/>
    <cellStyle name="Moneda 2" xfId="393" xr:uid="{00000000-0005-0000-0000-0000D6000000}"/>
    <cellStyle name="Moneda 2 10" xfId="394" xr:uid="{00000000-0005-0000-0000-0000D7000000}"/>
    <cellStyle name="Moneda 2 10 2" xfId="395" xr:uid="{00000000-0005-0000-0000-0000D8000000}"/>
    <cellStyle name="Moneda 2 10 2 2" xfId="396" xr:uid="{00000000-0005-0000-0000-0000D9000000}"/>
    <cellStyle name="Moneda 2 10 3" xfId="397" xr:uid="{00000000-0005-0000-0000-0000DA000000}"/>
    <cellStyle name="Moneda 2 11" xfId="398" xr:uid="{00000000-0005-0000-0000-0000DB000000}"/>
    <cellStyle name="Moneda 2 11 2" xfId="399" xr:uid="{00000000-0005-0000-0000-0000DC000000}"/>
    <cellStyle name="Moneda 2 11 2 2" xfId="400" xr:uid="{00000000-0005-0000-0000-0000DD000000}"/>
    <cellStyle name="Moneda 2 11 3" xfId="401" xr:uid="{00000000-0005-0000-0000-0000DE000000}"/>
    <cellStyle name="Moneda 2 12" xfId="402" xr:uid="{00000000-0005-0000-0000-0000DF000000}"/>
    <cellStyle name="Moneda 2 12 2" xfId="403" xr:uid="{00000000-0005-0000-0000-0000E0000000}"/>
    <cellStyle name="Moneda 2 12 2 2" xfId="404" xr:uid="{00000000-0005-0000-0000-0000E1000000}"/>
    <cellStyle name="Moneda 2 12 3" xfId="405" xr:uid="{00000000-0005-0000-0000-0000E2000000}"/>
    <cellStyle name="Moneda 2 13" xfId="406" xr:uid="{00000000-0005-0000-0000-0000E3000000}"/>
    <cellStyle name="Moneda 2 13 2" xfId="407" xr:uid="{00000000-0005-0000-0000-0000E4000000}"/>
    <cellStyle name="Moneda 2 13 2 2" xfId="408" xr:uid="{00000000-0005-0000-0000-0000E5000000}"/>
    <cellStyle name="Moneda 2 13 3" xfId="409" xr:uid="{00000000-0005-0000-0000-0000E6000000}"/>
    <cellStyle name="Moneda 2 14" xfId="410" xr:uid="{00000000-0005-0000-0000-0000E7000000}"/>
    <cellStyle name="Moneda 2 14 2" xfId="411" xr:uid="{00000000-0005-0000-0000-0000E8000000}"/>
    <cellStyle name="Moneda 2 14 3" xfId="661" xr:uid="{00000000-0005-0000-0000-0000E9000000}"/>
    <cellStyle name="Moneda 2 15" xfId="412" xr:uid="{00000000-0005-0000-0000-0000EA000000}"/>
    <cellStyle name="Moneda 2 16" xfId="662" xr:uid="{00000000-0005-0000-0000-0000EB000000}"/>
    <cellStyle name="Moneda 2 2" xfId="413" xr:uid="{00000000-0005-0000-0000-0000EC000000}"/>
    <cellStyle name="Moneda 2 2 2" xfId="414" xr:uid="{00000000-0005-0000-0000-0000ED000000}"/>
    <cellStyle name="Moneda 2 2 2 2" xfId="415" xr:uid="{00000000-0005-0000-0000-0000EE000000}"/>
    <cellStyle name="Moneda 2 2 2 2 2" xfId="998" xr:uid="{00000000-0005-0000-0000-0000EE000000}"/>
    <cellStyle name="Moneda 2 2 2 3" xfId="997" xr:uid="{00000000-0005-0000-0000-0000ED000000}"/>
    <cellStyle name="Moneda 2 2 3" xfId="416" xr:uid="{00000000-0005-0000-0000-0000EF000000}"/>
    <cellStyle name="Moneda 2 2 3 2" xfId="663" xr:uid="{00000000-0005-0000-0000-0000F0000000}"/>
    <cellStyle name="Moneda 2 2 3 2 2" xfId="1003" xr:uid="{00000000-0005-0000-0000-0000F0000000}"/>
    <cellStyle name="Moneda 2 2 3 3" xfId="999" xr:uid="{00000000-0005-0000-0000-0000EF000000}"/>
    <cellStyle name="Moneda 2 2 4" xfId="996" xr:uid="{00000000-0005-0000-0000-0000EC000000}"/>
    <cellStyle name="Moneda 2 3" xfId="417" xr:uid="{00000000-0005-0000-0000-0000F1000000}"/>
    <cellStyle name="Moneda 2 3 2" xfId="418" xr:uid="{00000000-0005-0000-0000-0000F2000000}"/>
    <cellStyle name="Moneda 2 3 2 2" xfId="419" xr:uid="{00000000-0005-0000-0000-0000F3000000}"/>
    <cellStyle name="Moneda 2 3 3" xfId="420" xr:uid="{00000000-0005-0000-0000-0000F4000000}"/>
    <cellStyle name="Moneda 2 4" xfId="421" xr:uid="{00000000-0005-0000-0000-0000F5000000}"/>
    <cellStyle name="Moneda 2 4 2" xfId="422" xr:uid="{00000000-0005-0000-0000-0000F6000000}"/>
    <cellStyle name="Moneda 2 4 2 2" xfId="423" xr:uid="{00000000-0005-0000-0000-0000F7000000}"/>
    <cellStyle name="Moneda 2 4 3" xfId="424" xr:uid="{00000000-0005-0000-0000-0000F8000000}"/>
    <cellStyle name="Moneda 2 5" xfId="425" xr:uid="{00000000-0005-0000-0000-0000F9000000}"/>
    <cellStyle name="Moneda 2 5 2" xfId="426" xr:uid="{00000000-0005-0000-0000-0000FA000000}"/>
    <cellStyle name="Moneda 2 5 2 2" xfId="427" xr:uid="{00000000-0005-0000-0000-0000FB000000}"/>
    <cellStyle name="Moneda 2 5 3" xfId="428" xr:uid="{00000000-0005-0000-0000-0000FC000000}"/>
    <cellStyle name="Moneda 2 6" xfId="429" xr:uid="{00000000-0005-0000-0000-0000FD000000}"/>
    <cellStyle name="Moneda 2 6 2" xfId="430" xr:uid="{00000000-0005-0000-0000-0000FE000000}"/>
    <cellStyle name="Moneda 2 6 2 2" xfId="431" xr:uid="{00000000-0005-0000-0000-0000FF000000}"/>
    <cellStyle name="Moneda 2 6 3" xfId="432" xr:uid="{00000000-0005-0000-0000-000000010000}"/>
    <cellStyle name="Moneda 2 7" xfId="433" xr:uid="{00000000-0005-0000-0000-000001010000}"/>
    <cellStyle name="Moneda 2 7 2" xfId="434" xr:uid="{00000000-0005-0000-0000-000002010000}"/>
    <cellStyle name="Moneda 2 7 2 2" xfId="435" xr:uid="{00000000-0005-0000-0000-000003010000}"/>
    <cellStyle name="Moneda 2 7 3" xfId="436" xr:uid="{00000000-0005-0000-0000-000004010000}"/>
    <cellStyle name="Moneda 2 8" xfId="437" xr:uid="{00000000-0005-0000-0000-000005010000}"/>
    <cellStyle name="Moneda 2 8 2" xfId="438" xr:uid="{00000000-0005-0000-0000-000006010000}"/>
    <cellStyle name="Moneda 2 8 2 2" xfId="439" xr:uid="{00000000-0005-0000-0000-000007010000}"/>
    <cellStyle name="Moneda 2 8 3" xfId="440" xr:uid="{00000000-0005-0000-0000-000008010000}"/>
    <cellStyle name="Moneda 2 9" xfId="441" xr:uid="{00000000-0005-0000-0000-000009010000}"/>
    <cellStyle name="Moneda 2 9 2" xfId="442" xr:uid="{00000000-0005-0000-0000-00000A010000}"/>
    <cellStyle name="Moneda 2 9 2 2" xfId="443" xr:uid="{00000000-0005-0000-0000-00000B010000}"/>
    <cellStyle name="Moneda 2 9 3" xfId="444" xr:uid="{00000000-0005-0000-0000-00000C010000}"/>
    <cellStyle name="Moneda 3" xfId="445" xr:uid="{00000000-0005-0000-0000-00000D010000}"/>
    <cellStyle name="Moneda 3 2" xfId="446" xr:uid="{00000000-0005-0000-0000-00000E010000}"/>
    <cellStyle name="Moneda 3 2 2" xfId="1001" xr:uid="{00000000-0005-0000-0000-00000E010000}"/>
    <cellStyle name="Moneda 3 3" xfId="1000" xr:uid="{00000000-0005-0000-0000-00000D010000}"/>
    <cellStyle name="Moneda 4" xfId="447" xr:uid="{00000000-0005-0000-0000-00000F010000}"/>
    <cellStyle name="Moneda 4 2" xfId="448" xr:uid="{00000000-0005-0000-0000-000010010000}"/>
    <cellStyle name="Moneda 5" xfId="449" xr:uid="{00000000-0005-0000-0000-000011010000}"/>
    <cellStyle name="Moneda 5 2" xfId="450" xr:uid="{00000000-0005-0000-0000-000012010000}"/>
    <cellStyle name="Moneda 5 2 2" xfId="451" xr:uid="{00000000-0005-0000-0000-000013010000}"/>
    <cellStyle name="Moneda 5 3" xfId="452" xr:uid="{00000000-0005-0000-0000-000014010000}"/>
    <cellStyle name="Moneda 6" xfId="453" xr:uid="{00000000-0005-0000-0000-000015010000}"/>
    <cellStyle name="Moneda 6 2" xfId="454" xr:uid="{00000000-0005-0000-0000-000016010000}"/>
    <cellStyle name="Moneda 6 2 2" xfId="455" xr:uid="{00000000-0005-0000-0000-000017010000}"/>
    <cellStyle name="Moneda 6 3" xfId="456" xr:uid="{00000000-0005-0000-0000-000018010000}"/>
    <cellStyle name="Moneda 7" xfId="457" xr:uid="{00000000-0005-0000-0000-000019010000}"/>
    <cellStyle name="Moneda 7 2" xfId="458" xr:uid="{00000000-0005-0000-0000-00001A010000}"/>
    <cellStyle name="Moneda 7 2 2" xfId="459" xr:uid="{00000000-0005-0000-0000-00001B010000}"/>
    <cellStyle name="Moneda 7 3" xfId="460" xr:uid="{00000000-0005-0000-0000-00001C010000}"/>
    <cellStyle name="Moneda 8" xfId="461" xr:uid="{00000000-0005-0000-0000-00001D010000}"/>
    <cellStyle name="Moneda 8 2" xfId="462" xr:uid="{00000000-0005-0000-0000-00001E010000}"/>
    <cellStyle name="Moneda 8 2 2" xfId="463" xr:uid="{00000000-0005-0000-0000-00001F010000}"/>
    <cellStyle name="Moneda 8 3" xfId="464" xr:uid="{00000000-0005-0000-0000-000020010000}"/>
    <cellStyle name="Moneda 9" xfId="465" xr:uid="{00000000-0005-0000-0000-000021010000}"/>
    <cellStyle name="Moneda 9 2" xfId="523" xr:uid="{00000000-0005-0000-0000-000022010000}"/>
    <cellStyle name="Neutral" xfId="275" builtinId="28" customBuiltin="1"/>
    <cellStyle name="Normal" xfId="0" builtinId="0"/>
    <cellStyle name="Normal 10" xfId="5" xr:uid="{00000000-0005-0000-0000-000046000000}"/>
    <cellStyle name="Normal 10 2" xfId="467" xr:uid="{00000000-0005-0000-0000-000026010000}"/>
    <cellStyle name="Normal 10 3" xfId="468" xr:uid="{00000000-0005-0000-0000-000027010000}"/>
    <cellStyle name="Normal 10 3 2" xfId="524" xr:uid="{00000000-0005-0000-0000-000028010000}"/>
    <cellStyle name="Normal 10 4" xfId="664" xr:uid="{00000000-0005-0000-0000-000029010000}"/>
    <cellStyle name="Normal 10 4 2" xfId="665" xr:uid="{00000000-0005-0000-0000-00002A010000}"/>
    <cellStyle name="Normal 10 4 3" xfId="666" xr:uid="{00000000-0005-0000-0000-00002B010000}"/>
    <cellStyle name="Normal 10 5" xfId="667" xr:uid="{00000000-0005-0000-0000-00002C010000}"/>
    <cellStyle name="Normal 10 6" xfId="668" xr:uid="{00000000-0005-0000-0000-00002D010000}"/>
    <cellStyle name="Normal 11" xfId="6" xr:uid="{00000000-0005-0000-0000-000047000000}"/>
    <cellStyle name="Normal 11 2" xfId="319" xr:uid="{00000000-0005-0000-0000-000048000000}"/>
    <cellStyle name="Normal 11 2 2" xfId="670" xr:uid="{00000000-0005-0000-0000-000030010000}"/>
    <cellStyle name="Normal 11 2 3" xfId="671" xr:uid="{00000000-0005-0000-0000-000031010000}"/>
    <cellStyle name="Normal 11 2 4" xfId="901" xr:uid="{00000000-0005-0000-0000-000032010000}"/>
    <cellStyle name="Normal 11 2 5" xfId="669" xr:uid="{00000000-0005-0000-0000-00002F010000}"/>
    <cellStyle name="Normal 11 3" xfId="672" xr:uid="{00000000-0005-0000-0000-000033010000}"/>
    <cellStyle name="Normal 11 4" xfId="673" xr:uid="{00000000-0005-0000-0000-000034010000}"/>
    <cellStyle name="Normal 11 5" xfId="832" xr:uid="{00000000-0005-0000-0000-000035010000}"/>
    <cellStyle name="Normal 11 6" xfId="469" xr:uid="{00000000-0005-0000-0000-00002E010000}"/>
    <cellStyle name="Normal 12" xfId="7" xr:uid="{00000000-0005-0000-0000-000049000000}"/>
    <cellStyle name="Normal 12 2" xfId="365" xr:uid="{00000000-0005-0000-0000-00004A000000}"/>
    <cellStyle name="Normal 12 3" xfId="833" xr:uid="{00000000-0005-0000-0000-000038010000}"/>
    <cellStyle name="Normal 13" xfId="8" xr:uid="{00000000-0005-0000-0000-00004B000000}"/>
    <cellStyle name="Normal 13 2" xfId="336" xr:uid="{00000000-0005-0000-0000-00004C000000}"/>
    <cellStyle name="Normal 13 2 2" xfId="909" xr:uid="{00000000-0005-0000-0000-00003B010000}"/>
    <cellStyle name="Normal 13 2 3" xfId="674" xr:uid="{00000000-0005-0000-0000-00003A010000}"/>
    <cellStyle name="Normal 13 3" xfId="834" xr:uid="{00000000-0005-0000-0000-00003C010000}"/>
    <cellStyle name="Normal 13 4" xfId="470" xr:uid="{00000000-0005-0000-0000-000039010000}"/>
    <cellStyle name="Normal 14" xfId="9" xr:uid="{00000000-0005-0000-0000-00004D000000}"/>
    <cellStyle name="Normal 14 2" xfId="343" xr:uid="{00000000-0005-0000-0000-00004E000000}"/>
    <cellStyle name="Normal 14 2 2" xfId="912" xr:uid="{00000000-0005-0000-0000-00003F010000}"/>
    <cellStyle name="Normal 14 2 3" xfId="675" xr:uid="{00000000-0005-0000-0000-00003E010000}"/>
    <cellStyle name="Normal 14 3" xfId="676" xr:uid="{00000000-0005-0000-0000-000040010000}"/>
    <cellStyle name="Normal 14 4" xfId="471" xr:uid="{00000000-0005-0000-0000-00003D010000}"/>
    <cellStyle name="Normal 15" xfId="10" xr:uid="{00000000-0005-0000-0000-00004F000000}"/>
    <cellStyle name="Normal 15 2" xfId="677" xr:uid="{00000000-0005-0000-0000-000042010000}"/>
    <cellStyle name="Normal 15 3" xfId="835" xr:uid="{00000000-0005-0000-0000-000043010000}"/>
    <cellStyle name="Normal 15 4" xfId="472" xr:uid="{00000000-0005-0000-0000-000041010000}"/>
    <cellStyle name="Normal 16" xfId="11" xr:uid="{00000000-0005-0000-0000-000050000000}"/>
    <cellStyle name="Normal 16 2" xfId="338" xr:uid="{00000000-0005-0000-0000-000051000000}"/>
    <cellStyle name="Normal 16 2 2" xfId="910" xr:uid="{00000000-0005-0000-0000-000046010000}"/>
    <cellStyle name="Normal 16 2 3" xfId="678" xr:uid="{00000000-0005-0000-0000-000045010000}"/>
    <cellStyle name="Normal 16 3" xfId="836" xr:uid="{00000000-0005-0000-0000-000047010000}"/>
    <cellStyle name="Normal 16 4" xfId="473" xr:uid="{00000000-0005-0000-0000-000044010000}"/>
    <cellStyle name="Normal 17" xfId="12" xr:uid="{00000000-0005-0000-0000-000052000000}"/>
    <cellStyle name="Normal 17 2" xfId="323" xr:uid="{00000000-0005-0000-0000-000053000000}"/>
    <cellStyle name="Normal 17 2 2" xfId="903" xr:uid="{00000000-0005-0000-0000-00004A010000}"/>
    <cellStyle name="Normal 17 2 3" xfId="679" xr:uid="{00000000-0005-0000-0000-000049010000}"/>
    <cellStyle name="Normal 17 3" xfId="837" xr:uid="{00000000-0005-0000-0000-00004B010000}"/>
    <cellStyle name="Normal 17 4" xfId="474" xr:uid="{00000000-0005-0000-0000-000048010000}"/>
    <cellStyle name="Normal 18" xfId="13" xr:uid="{00000000-0005-0000-0000-000054000000}"/>
    <cellStyle name="Normal 18 2" xfId="329" xr:uid="{00000000-0005-0000-0000-000055000000}"/>
    <cellStyle name="Normal 18 2 2" xfId="905" xr:uid="{00000000-0005-0000-0000-00004E010000}"/>
    <cellStyle name="Normal 18 2 3" xfId="680" xr:uid="{00000000-0005-0000-0000-00004D010000}"/>
    <cellStyle name="Normal 18 3" xfId="838" xr:uid="{00000000-0005-0000-0000-00004F010000}"/>
    <cellStyle name="Normal 18 4" xfId="475" xr:uid="{00000000-0005-0000-0000-00004C010000}"/>
    <cellStyle name="Normal 19" xfId="14" xr:uid="{00000000-0005-0000-0000-000056000000}"/>
    <cellStyle name="Normal 19 2" xfId="313" xr:uid="{00000000-0005-0000-0000-000057000000}"/>
    <cellStyle name="Normal 19 3" xfId="839" xr:uid="{00000000-0005-0000-0000-000052010000}"/>
    <cellStyle name="Normal 2" xfId="15" xr:uid="{00000000-0005-0000-0000-000058000000}"/>
    <cellStyle name="Normal 2 10" xfId="16" xr:uid="{00000000-0005-0000-0000-000059000000}"/>
    <cellStyle name="Normal 2 10 2" xfId="681" xr:uid="{00000000-0005-0000-0000-000055010000}"/>
    <cellStyle name="Normal 2 11" xfId="17" xr:uid="{00000000-0005-0000-0000-00005A000000}"/>
    <cellStyle name="Normal 2 12" xfId="18" xr:uid="{00000000-0005-0000-0000-00005B000000}"/>
    <cellStyle name="Normal 2 13" xfId="19" xr:uid="{00000000-0005-0000-0000-00005C000000}"/>
    <cellStyle name="Normal 2 14" xfId="20" xr:uid="{00000000-0005-0000-0000-00005D000000}"/>
    <cellStyle name="Normal 2 15" xfId="21" xr:uid="{00000000-0005-0000-0000-00005E000000}"/>
    <cellStyle name="Normal 2 16" xfId="22" xr:uid="{00000000-0005-0000-0000-00005F000000}"/>
    <cellStyle name="Normal 2 17" xfId="23" xr:uid="{00000000-0005-0000-0000-000060000000}"/>
    <cellStyle name="Normal 2 18" xfId="24" xr:uid="{00000000-0005-0000-0000-000061000000}"/>
    <cellStyle name="Normal 2 19" xfId="25" xr:uid="{00000000-0005-0000-0000-000062000000}"/>
    <cellStyle name="Normal 2 2" xfId="26" xr:uid="{00000000-0005-0000-0000-000063000000}"/>
    <cellStyle name="Normal 2 2 10" xfId="27" xr:uid="{00000000-0005-0000-0000-000064000000}"/>
    <cellStyle name="Normal 2 2 11" xfId="28" xr:uid="{00000000-0005-0000-0000-000065000000}"/>
    <cellStyle name="Normal 2 2 12" xfId="29" xr:uid="{00000000-0005-0000-0000-000066000000}"/>
    <cellStyle name="Normal 2 2 13" xfId="30" xr:uid="{00000000-0005-0000-0000-000067000000}"/>
    <cellStyle name="Normal 2 2 14" xfId="31" xr:uid="{00000000-0005-0000-0000-000068000000}"/>
    <cellStyle name="Normal 2 2 15" xfId="32" xr:uid="{00000000-0005-0000-0000-000069000000}"/>
    <cellStyle name="Normal 2 2 16" xfId="33" xr:uid="{00000000-0005-0000-0000-00006A000000}"/>
    <cellStyle name="Normal 2 2 17" xfId="34" xr:uid="{00000000-0005-0000-0000-00006B000000}"/>
    <cellStyle name="Normal 2 2 18" xfId="35" xr:uid="{00000000-0005-0000-0000-00006C000000}"/>
    <cellStyle name="Normal 2 2 19" xfId="36" xr:uid="{00000000-0005-0000-0000-00006D000000}"/>
    <cellStyle name="Normal 2 2 2" xfId="37" xr:uid="{00000000-0005-0000-0000-00006E000000}"/>
    <cellStyle name="Normal 2 2 2 10" xfId="38" xr:uid="{00000000-0005-0000-0000-00006F000000}"/>
    <cellStyle name="Normal 2 2 2 11" xfId="39" xr:uid="{00000000-0005-0000-0000-000070000000}"/>
    <cellStyle name="Normal 2 2 2 12" xfId="40" xr:uid="{00000000-0005-0000-0000-000071000000}"/>
    <cellStyle name="Normal 2 2 2 13" xfId="41" xr:uid="{00000000-0005-0000-0000-000072000000}"/>
    <cellStyle name="Normal 2 2 2 14" xfId="42" xr:uid="{00000000-0005-0000-0000-000073000000}"/>
    <cellStyle name="Normal 2 2 2 15" xfId="43" xr:uid="{00000000-0005-0000-0000-000074000000}"/>
    <cellStyle name="Normal 2 2 2 16" xfId="44" xr:uid="{00000000-0005-0000-0000-000075000000}"/>
    <cellStyle name="Normal 2 2 2 17" xfId="45" xr:uid="{00000000-0005-0000-0000-000076000000}"/>
    <cellStyle name="Normal 2 2 2 18" xfId="46" xr:uid="{00000000-0005-0000-0000-000077000000}"/>
    <cellStyle name="Normal 2 2 2 19" xfId="47" xr:uid="{00000000-0005-0000-0000-000078000000}"/>
    <cellStyle name="Normal 2 2 2 2" xfId="48" xr:uid="{00000000-0005-0000-0000-000079000000}"/>
    <cellStyle name="Normal 2 2 2 2 10" xfId="925" xr:uid="{00000000-0005-0000-0000-000057000000}"/>
    <cellStyle name="Normal 2 2 2 2 11" xfId="926" xr:uid="{00000000-0005-0000-0000-000058000000}"/>
    <cellStyle name="Normal 2 2 2 2 12" xfId="892" xr:uid="{00000000-0005-0000-0000-000059000000}"/>
    <cellStyle name="Normal 2 2 2 2 13" xfId="944" xr:uid="{00000000-0005-0000-0000-00005A000000}"/>
    <cellStyle name="Normal 2 2 2 2 14" xfId="931" xr:uid="{00000000-0005-0000-0000-00005B000000}"/>
    <cellStyle name="Normal 2 2 2 2 15" xfId="844" xr:uid="{00000000-0005-0000-0000-00005C000000}"/>
    <cellStyle name="Normal 2 2 2 2 16" xfId="843" xr:uid="{00000000-0005-0000-0000-00005D000000}"/>
    <cellStyle name="Normal 2 2 2 2 17" xfId="940" xr:uid="{00000000-0005-0000-0000-00005E000000}"/>
    <cellStyle name="Normal 2 2 2 2 18" xfId="867" xr:uid="{00000000-0005-0000-0000-00005F000000}"/>
    <cellStyle name="Normal 2 2 2 2 19" xfId="884" xr:uid="{00000000-0005-0000-0000-000060000000}"/>
    <cellStyle name="Normal 2 2 2 2 2" xfId="49" xr:uid="{00000000-0005-0000-0000-00007A000000}"/>
    <cellStyle name="Normal 2 2 2 2 2 10" xfId="842" xr:uid="{00000000-0005-0000-0000-000062000000}"/>
    <cellStyle name="Normal 2 2 2 2 2 11" xfId="696" xr:uid="{00000000-0005-0000-0000-000063000000}"/>
    <cellStyle name="Normal 2 2 2 2 2 12" xfId="866" xr:uid="{00000000-0005-0000-0000-000064000000}"/>
    <cellStyle name="Normal 2 2 2 2 2 13" xfId="934" xr:uid="{00000000-0005-0000-0000-000065000000}"/>
    <cellStyle name="Normal 2 2 2 2 2 14" xfId="841" xr:uid="{00000000-0005-0000-0000-000066000000}"/>
    <cellStyle name="Normal 2 2 2 2 2 15" xfId="840" xr:uid="{00000000-0005-0000-0000-000067000000}"/>
    <cellStyle name="Normal 2 2 2 2 2 16" xfId="891" xr:uid="{00000000-0005-0000-0000-000068000000}"/>
    <cellStyle name="Normal 2 2 2 2 2 17" xfId="946" xr:uid="{00000000-0005-0000-0000-000069000000}"/>
    <cellStyle name="Normal 2 2 2 2 2 18" xfId="929" xr:uid="{00000000-0005-0000-0000-00006A000000}"/>
    <cellStyle name="Normal 2 2 2 2 2 19" xfId="520" xr:uid="{00000000-0005-0000-0000-00006B000000}"/>
    <cellStyle name="Normal 2 2 2 2 2 2" xfId="50" xr:uid="{00000000-0005-0000-0000-00007B000000}"/>
    <cellStyle name="Normal 2 2 2 2 2 2 10" xfId="894" xr:uid="{00000000-0005-0000-0000-00006D000000}"/>
    <cellStyle name="Normal 2 2 2 2 2 2 11" xfId="919" xr:uid="{00000000-0005-0000-0000-00006E000000}"/>
    <cellStyle name="Normal 2 2 2 2 2 2 12" xfId="986" xr:uid="{00000000-0005-0000-0000-00006F000000}"/>
    <cellStyle name="Normal 2 2 2 2 2 2 13" xfId="950" xr:uid="{00000000-0005-0000-0000-000070000000}"/>
    <cellStyle name="Normal 2 2 2 2 2 2 14" xfId="887" xr:uid="{00000000-0005-0000-0000-000071000000}"/>
    <cellStyle name="Normal 2 2 2 2 2 2 15" xfId="920" xr:uid="{00000000-0005-0000-0000-000072000000}"/>
    <cellStyle name="Normal 2 2 2 2 2 2 16" xfId="987" xr:uid="{00000000-0005-0000-0000-000073000000}"/>
    <cellStyle name="Normal 2 2 2 2 2 2 17" xfId="951" xr:uid="{00000000-0005-0000-0000-000074000000}"/>
    <cellStyle name="Normal 2 2 2 2 2 2 18" xfId="864" xr:uid="{00000000-0005-0000-0000-000075000000}"/>
    <cellStyle name="Normal 2 2 2 2 2 2 19" xfId="985" xr:uid="{00000000-0005-0000-0000-000076000000}"/>
    <cellStyle name="Normal 2 2 2 2 2 2 2" xfId="952" xr:uid="{00000000-0005-0000-0000-000077000000}"/>
    <cellStyle name="Normal 2 2 2 2 2 2 20" xfId="893" xr:uid="{00000000-0005-0000-0000-000078000000}"/>
    <cellStyle name="Normal 2 2 2 2 2 2 21" xfId="888" xr:uid="{00000000-0005-0000-0000-000079000000}"/>
    <cellStyle name="Normal 2 2 2 2 2 2 22" xfId="927" xr:uid="{00000000-0005-0000-0000-00007A000000}"/>
    <cellStyle name="Normal 2 2 2 2 2 2 23" xfId="921" xr:uid="{00000000-0005-0000-0000-00007B000000}"/>
    <cellStyle name="Normal 2 2 2 2 2 2 24" xfId="889" xr:uid="{00000000-0005-0000-0000-00007C000000}"/>
    <cellStyle name="Normal 2 2 2 2 2 2 25" xfId="863" xr:uid="{00000000-0005-0000-0000-00007D000000}"/>
    <cellStyle name="Normal 2 2 2 2 2 2 26" xfId="519" xr:uid="{00000000-0005-0000-0000-00006C000000}"/>
    <cellStyle name="Normal 2 2 2 2 2 2 3" xfId="862" xr:uid="{00000000-0005-0000-0000-00007E000000}"/>
    <cellStyle name="Normal 2 2 2 2 2 2 4" xfId="861" xr:uid="{00000000-0005-0000-0000-00007F000000}"/>
    <cellStyle name="Normal 2 2 2 2 2 2 5" xfId="691" xr:uid="{00000000-0005-0000-0000-000080000000}"/>
    <cellStyle name="Normal 2 2 2 2 2 2 6" xfId="890" xr:uid="{00000000-0005-0000-0000-000081000000}"/>
    <cellStyle name="Normal 2 2 2 2 2 2 7" xfId="953" xr:uid="{00000000-0005-0000-0000-000082000000}"/>
    <cellStyle name="Normal 2 2 2 2 2 2 8" xfId="954" xr:uid="{00000000-0005-0000-0000-000083000000}"/>
    <cellStyle name="Normal 2 2 2 2 2 2 9" xfId="955" xr:uid="{00000000-0005-0000-0000-000084000000}"/>
    <cellStyle name="Normal 2 2 2 2 2 20" xfId="875" xr:uid="{00000000-0005-0000-0000-000085000000}"/>
    <cellStyle name="Normal 2 2 2 2 2 21" xfId="956" xr:uid="{00000000-0005-0000-0000-000086000000}"/>
    <cellStyle name="Normal 2 2 2 2 2 22" xfId="957" xr:uid="{00000000-0005-0000-0000-000087000000}"/>
    <cellStyle name="Normal 2 2 2 2 2 23" xfId="981" xr:uid="{00000000-0005-0000-0000-000088000000}"/>
    <cellStyle name="Normal 2 2 2 2 2 24" xfId="930" xr:uid="{00000000-0005-0000-0000-000089000000}"/>
    <cellStyle name="Normal 2 2 2 2 2 25" xfId="938" xr:uid="{00000000-0005-0000-0000-00008A000000}"/>
    <cellStyle name="Normal 2 2 2 2 2 3" xfId="847" xr:uid="{00000000-0005-0000-0000-00008B000000}"/>
    <cellStyle name="Normal 2 2 2 2 2 4" xfId="935" xr:uid="{00000000-0005-0000-0000-00008C000000}"/>
    <cellStyle name="Normal 2 2 2 2 2 5" xfId="518" xr:uid="{00000000-0005-0000-0000-00008D000000}"/>
    <cellStyle name="Normal 2 2 2 2 2 6" xfId="517" xr:uid="{00000000-0005-0000-0000-00008E000000}"/>
    <cellStyle name="Normal 2 2 2 2 2 7" xfId="865" xr:uid="{00000000-0005-0000-0000-00008F000000}"/>
    <cellStyle name="Normal 2 2 2 2 2 8" xfId="846" xr:uid="{00000000-0005-0000-0000-000090000000}"/>
    <cellStyle name="Normal 2 2 2 2 2 9" xfId="936" xr:uid="{00000000-0005-0000-0000-000091000000}"/>
    <cellStyle name="Normal 2 2 2 2 20" xfId="516" xr:uid="{00000000-0005-0000-0000-000092000000}"/>
    <cellStyle name="Normal 2 2 2 2 21" xfId="515" xr:uid="{00000000-0005-0000-0000-000093000000}"/>
    <cellStyle name="Normal 2 2 2 2 22" xfId="941" xr:uid="{00000000-0005-0000-0000-000094000000}"/>
    <cellStyle name="Normal 2 2 2 2 23" xfId="848" xr:uid="{00000000-0005-0000-0000-000095000000}"/>
    <cellStyle name="Normal 2 2 2 2 24" xfId="939" xr:uid="{00000000-0005-0000-0000-000096000000}"/>
    <cellStyle name="Normal 2 2 2 2 25" xfId="514" xr:uid="{00000000-0005-0000-0000-000097000000}"/>
    <cellStyle name="Normal 2 2 2 2 3" xfId="476" xr:uid="{00000000-0005-0000-0000-000098000000}"/>
    <cellStyle name="Normal 2 2 2 2 4" xfId="942" xr:uid="{00000000-0005-0000-0000-000099000000}"/>
    <cellStyle name="Normal 2 2 2 2 5" xfId="849" xr:uid="{00000000-0005-0000-0000-00009A000000}"/>
    <cellStyle name="Normal 2 2 2 2 6" xfId="943" xr:uid="{00000000-0005-0000-0000-00009B000000}"/>
    <cellStyle name="Normal 2 2 2 2 7" xfId="898" xr:uid="{00000000-0005-0000-0000-00009C000000}"/>
    <cellStyle name="Normal 2 2 2 2 8" xfId="513" xr:uid="{00000000-0005-0000-0000-00009D000000}"/>
    <cellStyle name="Normal 2 2 2 2 9" xfId="945" xr:uid="{00000000-0005-0000-0000-00009E000000}"/>
    <cellStyle name="Normal 2 2 2 20" xfId="51" xr:uid="{00000000-0005-0000-0000-00007C000000}"/>
    <cellStyle name="Normal 2 2 2 21" xfId="52" xr:uid="{00000000-0005-0000-0000-00007D000000}"/>
    <cellStyle name="Normal 2 2 2 22" xfId="53" xr:uid="{00000000-0005-0000-0000-00007E000000}"/>
    <cellStyle name="Normal 2 2 2 23" xfId="54" xr:uid="{00000000-0005-0000-0000-00007F000000}"/>
    <cellStyle name="Normal 2 2 2 24" xfId="55" xr:uid="{00000000-0005-0000-0000-000080000000}"/>
    <cellStyle name="Normal 2 2 2 25" xfId="56" xr:uid="{00000000-0005-0000-0000-000081000000}"/>
    <cellStyle name="Normal 2 2 2 26" xfId="57" xr:uid="{00000000-0005-0000-0000-000082000000}"/>
    <cellStyle name="Normal 2 2 2 27" xfId="58" xr:uid="{00000000-0005-0000-0000-000083000000}"/>
    <cellStyle name="Normal 2 2 2 28" xfId="59" xr:uid="{00000000-0005-0000-0000-000084000000}"/>
    <cellStyle name="Normal 2 2 2 29" xfId="60" xr:uid="{00000000-0005-0000-0000-000085000000}"/>
    <cellStyle name="Normal 2 2 2 3" xfId="61" xr:uid="{00000000-0005-0000-0000-000086000000}"/>
    <cellStyle name="Normal 2 2 2 3 2" xfId="855" xr:uid="{00000000-0005-0000-0000-000083010000}"/>
    <cellStyle name="Normal 2 2 2 3 3" xfId="683" xr:uid="{00000000-0005-0000-0000-000082010000}"/>
    <cellStyle name="Normal 2 2 2 30" xfId="62" xr:uid="{00000000-0005-0000-0000-000087000000}"/>
    <cellStyle name="Normal 2 2 2 31" xfId="63" xr:uid="{00000000-0005-0000-0000-000088000000}"/>
    <cellStyle name="Normal 2 2 2 32" xfId="64" xr:uid="{00000000-0005-0000-0000-000089000000}"/>
    <cellStyle name="Normal 2 2 2 33" xfId="372" xr:uid="{00000000-0005-0000-0000-00008A000000}"/>
    <cellStyle name="Normal 2 2 2 33 2" xfId="874" xr:uid="{00000000-0005-0000-0000-0000AD000000}"/>
    <cellStyle name="Normal 2 2 2 34" xfId="845" xr:uid="{00000000-0005-0000-0000-000088010000}"/>
    <cellStyle name="Normal 2 2 2 35" xfId="958" xr:uid="{00000000-0005-0000-0000-0000AF000000}"/>
    <cellStyle name="Normal 2 2 2 36" xfId="959" xr:uid="{00000000-0005-0000-0000-0000B0000000}"/>
    <cellStyle name="Normal 2 2 2 37" xfId="960" xr:uid="{00000000-0005-0000-0000-0000B1000000}"/>
    <cellStyle name="Normal 2 2 2 38" xfId="961" xr:uid="{00000000-0005-0000-0000-0000B2000000}"/>
    <cellStyle name="Normal 2 2 2 39" xfId="983" xr:uid="{00000000-0005-0000-0000-0000B3000000}"/>
    <cellStyle name="Normal 2 2 2 4" xfId="65" xr:uid="{00000000-0005-0000-0000-00008B000000}"/>
    <cellStyle name="Normal 2 2 2 40" xfId="984" xr:uid="{00000000-0005-0000-0000-0000B5000000}"/>
    <cellStyle name="Normal 2 2 2 41" xfId="947" xr:uid="{00000000-0005-0000-0000-0000B6000000}"/>
    <cellStyle name="Normal 2 2 2 42" xfId="850" xr:uid="{00000000-0005-0000-0000-0000B7000000}"/>
    <cellStyle name="Normal 2 2 2 43" xfId="948" xr:uid="{00000000-0005-0000-0000-0000B8000000}"/>
    <cellStyle name="Normal 2 2 2 44" xfId="466" xr:uid="{00000000-0005-0000-0000-0000B9000000}"/>
    <cellStyle name="Normal 2 2 2 45" xfId="382" xr:uid="{00000000-0005-0000-0000-0000BA000000}"/>
    <cellStyle name="Normal 2 2 2 46" xfId="932" xr:uid="{00000000-0005-0000-0000-0000BB000000}"/>
    <cellStyle name="Normal 2 2 2 47" xfId="682" xr:uid="{00000000-0005-0000-0000-0000BC000000}"/>
    <cellStyle name="Normal 2 2 2 48" xfId="949" xr:uid="{00000000-0005-0000-0000-0000BD000000}"/>
    <cellStyle name="Normal 2 2 2 49" xfId="823" xr:uid="{00000000-0005-0000-0000-0000BE000000}"/>
    <cellStyle name="Normal 2 2 2 5" xfId="66" xr:uid="{00000000-0005-0000-0000-00008C000000}"/>
    <cellStyle name="Normal 2 2 2 50" xfId="933" xr:uid="{00000000-0005-0000-0000-0000C0000000}"/>
    <cellStyle name="Normal 2 2 2 51" xfId="851" xr:uid="{00000000-0005-0000-0000-0000C1000000}"/>
    <cellStyle name="Normal 2 2 2 52" xfId="982" xr:uid="{00000000-0005-0000-0000-0000C2000000}"/>
    <cellStyle name="Normal 2 2 2 53" xfId="512" xr:uid="{00000000-0005-0000-0000-0000C3000000}"/>
    <cellStyle name="Normal 2 2 2 54" xfId="511" xr:uid="{00000000-0005-0000-0000-0000C4000000}"/>
    <cellStyle name="Normal 2 2 2 55" xfId="937" xr:uid="{00000000-0005-0000-0000-0000C5000000}"/>
    <cellStyle name="Normal 2 2 2 6" xfId="67" xr:uid="{00000000-0005-0000-0000-00008D000000}"/>
    <cellStyle name="Normal 2 2 2 7" xfId="68" xr:uid="{00000000-0005-0000-0000-00008E000000}"/>
    <cellStyle name="Normal 2 2 2 8" xfId="69" xr:uid="{00000000-0005-0000-0000-00008F000000}"/>
    <cellStyle name="Normal 2 2 2 9" xfId="70" xr:uid="{00000000-0005-0000-0000-000090000000}"/>
    <cellStyle name="Normal 2 2 20" xfId="71" xr:uid="{00000000-0005-0000-0000-000091000000}"/>
    <cellStyle name="Normal 2 2 21" xfId="72" xr:uid="{00000000-0005-0000-0000-000092000000}"/>
    <cellStyle name="Normal 2 2 22" xfId="73" xr:uid="{00000000-0005-0000-0000-000093000000}"/>
    <cellStyle name="Normal 2 2 23" xfId="74" xr:uid="{00000000-0005-0000-0000-000094000000}"/>
    <cellStyle name="Normal 2 2 24" xfId="75" xr:uid="{00000000-0005-0000-0000-000095000000}"/>
    <cellStyle name="Normal 2 2 25" xfId="76" xr:uid="{00000000-0005-0000-0000-000096000000}"/>
    <cellStyle name="Normal 2 2 26" xfId="77" xr:uid="{00000000-0005-0000-0000-000097000000}"/>
    <cellStyle name="Normal 2 2 27" xfId="78" xr:uid="{00000000-0005-0000-0000-000098000000}"/>
    <cellStyle name="Normal 2 2 28" xfId="79" xr:uid="{00000000-0005-0000-0000-000099000000}"/>
    <cellStyle name="Normal 2 2 29" xfId="80" xr:uid="{00000000-0005-0000-0000-00009A000000}"/>
    <cellStyle name="Normal 2 2 3" xfId="81" xr:uid="{00000000-0005-0000-0000-00009B000000}"/>
    <cellStyle name="Normal 2 2 3 2" xfId="684" xr:uid="{00000000-0005-0000-0000-00009A010000}"/>
    <cellStyle name="Normal 2 2 30" xfId="82" xr:uid="{00000000-0005-0000-0000-00009C000000}"/>
    <cellStyle name="Normal 2 2 31" xfId="83" xr:uid="{00000000-0005-0000-0000-00009D000000}"/>
    <cellStyle name="Normal 2 2 32" xfId="84" xr:uid="{00000000-0005-0000-0000-00009E000000}"/>
    <cellStyle name="Normal 2 2 33" xfId="370" xr:uid="{00000000-0005-0000-0000-00009F000000}"/>
    <cellStyle name="Normal 2 2 33 2" xfId="883" xr:uid="{00000000-0005-0000-0000-0000D8000000}"/>
    <cellStyle name="Normal 2 2 34" xfId="852" xr:uid="{00000000-0005-0000-0000-0000D9000000}"/>
    <cellStyle name="Normal 2 2 35" xfId="915" xr:uid="{00000000-0005-0000-0000-0000DA000000}"/>
    <cellStyle name="Normal 2 2 36" xfId="829" xr:uid="{00000000-0005-0000-0000-0000DB000000}"/>
    <cellStyle name="Normal 2 2 37" xfId="962" xr:uid="{00000000-0005-0000-0000-0000DC000000}"/>
    <cellStyle name="Normal 2 2 38" xfId="963" xr:uid="{00000000-0005-0000-0000-0000DD000000}"/>
    <cellStyle name="Normal 2 2 39" xfId="964" xr:uid="{00000000-0005-0000-0000-0000DE000000}"/>
    <cellStyle name="Normal 2 2 4" xfId="85" xr:uid="{00000000-0005-0000-0000-0000A0000000}"/>
    <cellStyle name="Normal 2 2 4 2" xfId="857" xr:uid="{00000000-0005-0000-0000-0000A0010000}"/>
    <cellStyle name="Normal 2 2 4 3" xfId="685" xr:uid="{00000000-0005-0000-0000-00009F010000}"/>
    <cellStyle name="Normal 2 2 40" xfId="965" xr:uid="{00000000-0005-0000-0000-0000E0000000}"/>
    <cellStyle name="Normal 2 2 41" xfId="966" xr:uid="{00000000-0005-0000-0000-0000E1000000}"/>
    <cellStyle name="Normal 2 2 42" xfId="922" xr:uid="{00000000-0005-0000-0000-0000E2000000}"/>
    <cellStyle name="Normal 2 2 43" xfId="967" xr:uid="{00000000-0005-0000-0000-0000E3000000}"/>
    <cellStyle name="Normal 2 2 44" xfId="924" xr:uid="{00000000-0005-0000-0000-0000E4000000}"/>
    <cellStyle name="Normal 2 2 45" xfId="521" xr:uid="{00000000-0005-0000-0000-0000E5000000}"/>
    <cellStyle name="Normal 2 2 46" xfId="968" xr:uid="{00000000-0005-0000-0000-0000E6000000}"/>
    <cellStyle name="Normal 2 2 47" xfId="969" xr:uid="{00000000-0005-0000-0000-0000E7000000}"/>
    <cellStyle name="Normal 2 2 48" xfId="970" xr:uid="{00000000-0005-0000-0000-0000E8000000}"/>
    <cellStyle name="Normal 2 2 49" xfId="971" xr:uid="{00000000-0005-0000-0000-0000E9000000}"/>
    <cellStyle name="Normal 2 2 5" xfId="86" xr:uid="{00000000-0005-0000-0000-0000A1000000}"/>
    <cellStyle name="Normal 2 2 50" xfId="972" xr:uid="{00000000-0005-0000-0000-0000EB000000}"/>
    <cellStyle name="Normal 2 2 51" xfId="973" xr:uid="{00000000-0005-0000-0000-0000EC000000}"/>
    <cellStyle name="Normal 2 2 52" xfId="974" xr:uid="{00000000-0005-0000-0000-0000ED000000}"/>
    <cellStyle name="Normal 2 2 53" xfId="975" xr:uid="{00000000-0005-0000-0000-0000EE000000}"/>
    <cellStyle name="Normal 2 2 54" xfId="976" xr:uid="{00000000-0005-0000-0000-0000EF000000}"/>
    <cellStyle name="Normal 2 2 55" xfId="977" xr:uid="{00000000-0005-0000-0000-0000F0000000}"/>
    <cellStyle name="Normal 2 2 6" xfId="87" xr:uid="{00000000-0005-0000-0000-0000A2000000}"/>
    <cellStyle name="Normal 2 2 6 2" xfId="858" xr:uid="{00000000-0005-0000-0000-0000A3010000}"/>
    <cellStyle name="Normal 2 2 6 3" xfId="686" xr:uid="{00000000-0005-0000-0000-0000A2010000}"/>
    <cellStyle name="Normal 2 2 7" xfId="88" xr:uid="{00000000-0005-0000-0000-0000A3000000}"/>
    <cellStyle name="Normal 2 2 8" xfId="89" xr:uid="{00000000-0005-0000-0000-0000A4000000}"/>
    <cellStyle name="Normal 2 2 9" xfId="90" xr:uid="{00000000-0005-0000-0000-0000A5000000}"/>
    <cellStyle name="Normal 2 2_CONSOLIDADA" xfId="477" xr:uid="{00000000-0005-0000-0000-0000A7010000}"/>
    <cellStyle name="Normal 2 20" xfId="91" xr:uid="{00000000-0005-0000-0000-0000A6000000}"/>
    <cellStyle name="Normal 2 21" xfId="92" xr:uid="{00000000-0005-0000-0000-0000A7000000}"/>
    <cellStyle name="Normal 2 22" xfId="93" xr:uid="{00000000-0005-0000-0000-0000A8000000}"/>
    <cellStyle name="Normal 2 23" xfId="94" xr:uid="{00000000-0005-0000-0000-0000A9000000}"/>
    <cellStyle name="Normal 2 24" xfId="95" xr:uid="{00000000-0005-0000-0000-0000AA000000}"/>
    <cellStyle name="Normal 2 25" xfId="96" xr:uid="{00000000-0005-0000-0000-0000AB000000}"/>
    <cellStyle name="Normal 2 26" xfId="97" xr:uid="{00000000-0005-0000-0000-0000AC000000}"/>
    <cellStyle name="Normal 2 27" xfId="98" xr:uid="{00000000-0005-0000-0000-0000AD000000}"/>
    <cellStyle name="Normal 2 28" xfId="99" xr:uid="{00000000-0005-0000-0000-0000AE000000}"/>
    <cellStyle name="Normal 2 29" xfId="100" xr:uid="{00000000-0005-0000-0000-0000AF000000}"/>
    <cellStyle name="Normal 2 3" xfId="101" xr:uid="{00000000-0005-0000-0000-0000B0000000}"/>
    <cellStyle name="Normal 2 3 10" xfId="210" xr:uid="{00000000-0005-0000-0000-0000B1000000}"/>
    <cellStyle name="Normal 2 3 11" xfId="478" xr:uid="{00000000-0005-0000-0000-0000B2010000}"/>
    <cellStyle name="Normal 2 3 2" xfId="102" xr:uid="{00000000-0005-0000-0000-0000B2000000}"/>
    <cellStyle name="Normal 2 3 2 2" xfId="687" xr:uid="{00000000-0005-0000-0000-0000B5010000}"/>
    <cellStyle name="Normal 2 3 2 3" xfId="688" xr:uid="{00000000-0005-0000-0000-0000B6010000}"/>
    <cellStyle name="Normal 2 3 2 4" xfId="859" xr:uid="{00000000-0005-0000-0000-0000B7010000}"/>
    <cellStyle name="Normal 2 3 2 5" xfId="479" xr:uid="{00000000-0005-0000-0000-0000B4010000}"/>
    <cellStyle name="Normal 2 3 3" xfId="103" xr:uid="{00000000-0005-0000-0000-0000B3000000}"/>
    <cellStyle name="Normal 2 3 3 2" xfId="690" xr:uid="{00000000-0005-0000-0000-0000B9010000}"/>
    <cellStyle name="Normal 2 3 3 3" xfId="860" xr:uid="{00000000-0005-0000-0000-0000BA010000}"/>
    <cellStyle name="Normal 2 3 3 4" xfId="689" xr:uid="{00000000-0005-0000-0000-0000B8010000}"/>
    <cellStyle name="Normal 2 3 4" xfId="104" xr:uid="{00000000-0005-0000-0000-0000B4000000}"/>
    <cellStyle name="Normal 2 3 5" xfId="105" xr:uid="{00000000-0005-0000-0000-0000B5000000}"/>
    <cellStyle name="Normal 2 3 6" xfId="106" xr:uid="{00000000-0005-0000-0000-0000B6000000}"/>
    <cellStyle name="Normal 2 3 7" xfId="107" xr:uid="{00000000-0005-0000-0000-0000B7000000}"/>
    <cellStyle name="Normal 2 3 8" xfId="209" xr:uid="{00000000-0005-0000-0000-0000B8000000}"/>
    <cellStyle name="Normal 2 3 9" xfId="208" xr:uid="{00000000-0005-0000-0000-0000B9000000}"/>
    <cellStyle name="Normal 2 3_CONSOLIDADA" xfId="480" xr:uid="{00000000-0005-0000-0000-0000C1010000}"/>
    <cellStyle name="Normal 2 30" xfId="108" xr:uid="{00000000-0005-0000-0000-0000BA000000}"/>
    <cellStyle name="Normal 2 31" xfId="109" xr:uid="{00000000-0005-0000-0000-0000BB000000}"/>
    <cellStyle name="Normal 2 32" xfId="110" xr:uid="{00000000-0005-0000-0000-0000BC000000}"/>
    <cellStyle name="Normal 2 33" xfId="111" xr:uid="{00000000-0005-0000-0000-0000BD000000}"/>
    <cellStyle name="Normal 2 33 2" xfId="112" xr:uid="{00000000-0005-0000-0000-0000BE000000}"/>
    <cellStyle name="Normal 2 33 3" xfId="211" xr:uid="{00000000-0005-0000-0000-0000BF000000}"/>
    <cellStyle name="Normal 2 33 4" xfId="207" xr:uid="{00000000-0005-0000-0000-0000C0000000}"/>
    <cellStyle name="Normal 2 33 5" xfId="213" xr:uid="{00000000-0005-0000-0000-0000C1000000}"/>
    <cellStyle name="Normal 2 34" xfId="853" xr:uid="{00000000-0005-0000-0000-000011010000}"/>
    <cellStyle name="Normal 2 35" xfId="882" xr:uid="{00000000-0005-0000-0000-000012010000}"/>
    <cellStyle name="Normal 2 36" xfId="828" xr:uid="{00000000-0005-0000-0000-000013010000}"/>
    <cellStyle name="Normal 2 37" xfId="827" xr:uid="{00000000-0005-0000-0000-000014010000}"/>
    <cellStyle name="Normal 2 38" xfId="826" xr:uid="{00000000-0005-0000-0000-000015010000}"/>
    <cellStyle name="Normal 2 39" xfId="854" xr:uid="{00000000-0005-0000-0000-000016010000}"/>
    <cellStyle name="Normal 2 4" xfId="113" xr:uid="{00000000-0005-0000-0000-0000C2000000}"/>
    <cellStyle name="Normal 2 4 2" xfId="114" xr:uid="{00000000-0005-0000-0000-0000C3000000}"/>
    <cellStyle name="Normal 2 4 2 2" xfId="483" xr:uid="{00000000-0005-0000-0000-0000CC010000}"/>
    <cellStyle name="Normal 2 4 2 3" xfId="868" xr:uid="{00000000-0005-0000-0000-0000CD010000}"/>
    <cellStyle name="Normal 2 4 2 4" xfId="482" xr:uid="{00000000-0005-0000-0000-0000CB010000}"/>
    <cellStyle name="Normal 2 4 3" xfId="115" xr:uid="{00000000-0005-0000-0000-0000C4000000}"/>
    <cellStyle name="Normal 2 4 3 2" xfId="692" xr:uid="{00000000-0005-0000-0000-0000CF010000}"/>
    <cellStyle name="Normal 2 4 3 3" xfId="484" xr:uid="{00000000-0005-0000-0000-0000CE010000}"/>
    <cellStyle name="Normal 2 4 4" xfId="212" xr:uid="{00000000-0005-0000-0000-0000C5000000}"/>
    <cellStyle name="Normal 2 4 4 2" xfId="694" xr:uid="{00000000-0005-0000-0000-0000D1010000}"/>
    <cellStyle name="Normal 2 4 4 3" xfId="695" xr:uid="{00000000-0005-0000-0000-0000D2010000}"/>
    <cellStyle name="Normal 2 4 4 4" xfId="693" xr:uid="{00000000-0005-0000-0000-0000D0010000}"/>
    <cellStyle name="Normal 2 4 5" xfId="206" xr:uid="{00000000-0005-0000-0000-0000C6000000}"/>
    <cellStyle name="Normal 2 4 6" xfId="214" xr:uid="{00000000-0005-0000-0000-0000C7000000}"/>
    <cellStyle name="Normal 2 4 7" xfId="481" xr:uid="{00000000-0005-0000-0000-0000CA010000}"/>
    <cellStyle name="Normal 2 40" xfId="824" xr:uid="{00000000-0005-0000-0000-00001D010000}"/>
    <cellStyle name="Normal 2 5" xfId="116" xr:uid="{00000000-0005-0000-0000-0000C8000000}"/>
    <cellStyle name="Normal 2 5 2" xfId="697" xr:uid="{00000000-0005-0000-0000-0000D6010000}"/>
    <cellStyle name="Normal 2 5 3" xfId="698" xr:uid="{00000000-0005-0000-0000-0000D7010000}"/>
    <cellStyle name="Normal 2 6" xfId="117" xr:uid="{00000000-0005-0000-0000-0000C9000000}"/>
    <cellStyle name="Normal 2 6 2" xfId="699" xr:uid="{00000000-0005-0000-0000-0000D9010000}"/>
    <cellStyle name="Normal 2 7" xfId="118" xr:uid="{00000000-0005-0000-0000-0000CA000000}"/>
    <cellStyle name="Normal 2 7 2" xfId="700" xr:uid="{00000000-0005-0000-0000-0000DB010000}"/>
    <cellStyle name="Normal 2 8" xfId="119" xr:uid="{00000000-0005-0000-0000-0000CB000000}"/>
    <cellStyle name="Normal 2 8 2" xfId="701" xr:uid="{00000000-0005-0000-0000-0000DD010000}"/>
    <cellStyle name="Normal 2 9" xfId="120" xr:uid="{00000000-0005-0000-0000-0000CC000000}"/>
    <cellStyle name="Normal 2 9 2" xfId="702" xr:uid="{00000000-0005-0000-0000-0000DF010000}"/>
    <cellStyle name="Normal 2_CONSOLIDADA" xfId="485" xr:uid="{00000000-0005-0000-0000-0000E0010000}"/>
    <cellStyle name="Normal 20" xfId="121" xr:uid="{00000000-0005-0000-0000-0000CD000000}"/>
    <cellStyle name="Normal 20 2" xfId="335" xr:uid="{00000000-0005-0000-0000-0000CE000000}"/>
    <cellStyle name="Normal 20 2 2" xfId="908" xr:uid="{00000000-0005-0000-0000-0000E3010000}"/>
    <cellStyle name="Normal 20 2 3" xfId="703" xr:uid="{00000000-0005-0000-0000-0000E2010000}"/>
    <cellStyle name="Normal 20 3" xfId="869" xr:uid="{00000000-0005-0000-0000-0000E4010000}"/>
    <cellStyle name="Normal 21" xfId="122" xr:uid="{00000000-0005-0000-0000-0000CF000000}"/>
    <cellStyle name="Normal 21 2" xfId="320" xr:uid="{00000000-0005-0000-0000-0000D0000000}"/>
    <cellStyle name="Normal 21 2 2" xfId="902" xr:uid="{00000000-0005-0000-0000-0000E7010000}"/>
    <cellStyle name="Normal 21 2 3" xfId="704" xr:uid="{00000000-0005-0000-0000-0000E6010000}"/>
    <cellStyle name="Normal 21 3" xfId="870" xr:uid="{00000000-0005-0000-0000-0000E8010000}"/>
    <cellStyle name="Normal 21 4" xfId="486" xr:uid="{00000000-0005-0000-0000-0000E5010000}"/>
    <cellStyle name="Normal 22" xfId="123" xr:uid="{00000000-0005-0000-0000-0000D1000000}"/>
    <cellStyle name="Normal 22 2" xfId="364" xr:uid="{00000000-0005-0000-0000-0000D2000000}"/>
    <cellStyle name="Normal 22 2 2" xfId="913" xr:uid="{00000000-0005-0000-0000-0000EB010000}"/>
    <cellStyle name="Normal 22 2 3" xfId="705" xr:uid="{00000000-0005-0000-0000-0000EA010000}"/>
    <cellStyle name="Normal 22 3" xfId="871" xr:uid="{00000000-0005-0000-0000-0000EC010000}"/>
    <cellStyle name="Normal 23" xfId="124" xr:uid="{00000000-0005-0000-0000-0000D3000000}"/>
    <cellStyle name="Normal 23 2" xfId="377" xr:uid="{00000000-0005-0000-0000-0000D4000000}"/>
    <cellStyle name="Normal 23 3" xfId="872" xr:uid="{00000000-0005-0000-0000-0000EF010000}"/>
    <cellStyle name="Normal 24" xfId="125" xr:uid="{00000000-0005-0000-0000-0000D5000000}"/>
    <cellStyle name="Normal 24 2" xfId="318" xr:uid="{00000000-0005-0000-0000-0000D6000000}"/>
    <cellStyle name="Normal 24 3" xfId="873" xr:uid="{00000000-0005-0000-0000-0000F2010000}"/>
    <cellStyle name="Normal 25" xfId="126" xr:uid="{00000000-0005-0000-0000-0000D7000000}"/>
    <cellStyle name="Normal 26" xfId="127" xr:uid="{00000000-0005-0000-0000-0000D8000000}"/>
    <cellStyle name="Normal 27" xfId="128" xr:uid="{00000000-0005-0000-0000-0000D9000000}"/>
    <cellStyle name="Normal 28" xfId="129" xr:uid="{00000000-0005-0000-0000-0000DA000000}"/>
    <cellStyle name="Normal 28 10" xfId="216" xr:uid="{00000000-0005-0000-0000-0000DB000000}"/>
    <cellStyle name="Normal 28 2" xfId="130" xr:uid="{00000000-0005-0000-0000-0000DC000000}"/>
    <cellStyle name="Normal 28 3" xfId="131" xr:uid="{00000000-0005-0000-0000-0000DD000000}"/>
    <cellStyle name="Normal 28 4" xfId="132" xr:uid="{00000000-0005-0000-0000-0000DE000000}"/>
    <cellStyle name="Normal 28 5" xfId="133" xr:uid="{00000000-0005-0000-0000-0000DF000000}"/>
    <cellStyle name="Normal 28 6" xfId="134" xr:uid="{00000000-0005-0000-0000-0000E0000000}"/>
    <cellStyle name="Normal 28 7" xfId="135" xr:uid="{00000000-0005-0000-0000-0000E1000000}"/>
    <cellStyle name="Normal 28 8" xfId="215" xr:uid="{00000000-0005-0000-0000-0000E2000000}"/>
    <cellStyle name="Normal 28 9" xfId="205" xr:uid="{00000000-0005-0000-0000-0000E3000000}"/>
    <cellStyle name="Normal 29" xfId="136" xr:uid="{00000000-0005-0000-0000-0000E4000000}"/>
    <cellStyle name="Normal 29 2" xfId="137" xr:uid="{00000000-0005-0000-0000-0000E5000000}"/>
    <cellStyle name="Normal 29 2 2" xfId="138" xr:uid="{00000000-0005-0000-0000-0000E6000000}"/>
    <cellStyle name="Normal 29 2 3" xfId="218" xr:uid="{00000000-0005-0000-0000-0000E7000000}"/>
    <cellStyle name="Normal 29 2 4" xfId="203" xr:uid="{00000000-0005-0000-0000-0000E8000000}"/>
    <cellStyle name="Normal 29 2 5" xfId="224" xr:uid="{00000000-0005-0000-0000-0000E9000000}"/>
    <cellStyle name="Normal 29 3" xfId="217" xr:uid="{00000000-0005-0000-0000-0000EA000000}"/>
    <cellStyle name="Normal 29 4" xfId="204" xr:uid="{00000000-0005-0000-0000-0000EB000000}"/>
    <cellStyle name="Normal 29 5" xfId="222" xr:uid="{00000000-0005-0000-0000-0000EC000000}"/>
    <cellStyle name="Normal 3" xfId="139" xr:uid="{00000000-0005-0000-0000-0000ED000000}"/>
    <cellStyle name="Normal 3 10" xfId="706" xr:uid="{00000000-0005-0000-0000-00000A020000}"/>
    <cellStyle name="Normal 3 10 2" xfId="707" xr:uid="{00000000-0005-0000-0000-00000B020000}"/>
    <cellStyle name="Normal 3 10 3" xfId="708" xr:uid="{00000000-0005-0000-0000-00000C020000}"/>
    <cellStyle name="Normal 3 11" xfId="709" xr:uid="{00000000-0005-0000-0000-00000D020000}"/>
    <cellStyle name="Normal 3 2" xfId="140" xr:uid="{00000000-0005-0000-0000-0000EE000000}"/>
    <cellStyle name="Normal 3 2 10" xfId="710" xr:uid="{00000000-0005-0000-0000-00000F020000}"/>
    <cellStyle name="Normal 3 2 11" xfId="487" xr:uid="{00000000-0005-0000-0000-00000E020000}"/>
    <cellStyle name="Normal 3 2 2" xfId="711" xr:uid="{00000000-0005-0000-0000-000010020000}"/>
    <cellStyle name="Normal 3 2 2 2" xfId="712" xr:uid="{00000000-0005-0000-0000-000011020000}"/>
    <cellStyle name="Normal 3 2 2 2 2" xfId="713" xr:uid="{00000000-0005-0000-0000-000012020000}"/>
    <cellStyle name="Normal 3 2 2 3" xfId="714" xr:uid="{00000000-0005-0000-0000-000013020000}"/>
    <cellStyle name="Normal 3 2 2 3 2" xfId="715" xr:uid="{00000000-0005-0000-0000-000014020000}"/>
    <cellStyle name="Normal 3 2 2 4" xfId="716" xr:uid="{00000000-0005-0000-0000-000015020000}"/>
    <cellStyle name="Normal 3 2 2 5" xfId="717" xr:uid="{00000000-0005-0000-0000-000016020000}"/>
    <cellStyle name="Normal 3 2 2 6" xfId="718" xr:uid="{00000000-0005-0000-0000-000017020000}"/>
    <cellStyle name="Normal 3 2 3" xfId="719" xr:uid="{00000000-0005-0000-0000-000018020000}"/>
    <cellStyle name="Normal 3 2 3 2" xfId="720" xr:uid="{00000000-0005-0000-0000-000019020000}"/>
    <cellStyle name="Normal 3 2 4" xfId="721" xr:uid="{00000000-0005-0000-0000-00001A020000}"/>
    <cellStyle name="Normal 3 2 4 2" xfId="722" xr:uid="{00000000-0005-0000-0000-00001B020000}"/>
    <cellStyle name="Normal 3 2 5" xfId="723" xr:uid="{00000000-0005-0000-0000-00001C020000}"/>
    <cellStyle name="Normal 3 2 6" xfId="724" xr:uid="{00000000-0005-0000-0000-00001D020000}"/>
    <cellStyle name="Normal 3 2 7" xfId="725" xr:uid="{00000000-0005-0000-0000-00001E020000}"/>
    <cellStyle name="Normal 3 2 8" xfId="726" xr:uid="{00000000-0005-0000-0000-00001F020000}"/>
    <cellStyle name="Normal 3 2 9" xfId="727" xr:uid="{00000000-0005-0000-0000-000020020000}"/>
    <cellStyle name="Normal 3 2 9 2" xfId="728" xr:uid="{00000000-0005-0000-0000-000021020000}"/>
    <cellStyle name="Normal 3 2 9 3" xfId="729" xr:uid="{00000000-0005-0000-0000-000022020000}"/>
    <cellStyle name="Normal 3 3" xfId="316" xr:uid="{00000000-0005-0000-0000-0000EF000000}"/>
    <cellStyle name="Normal 3 3 2" xfId="730" xr:uid="{00000000-0005-0000-0000-000024020000}"/>
    <cellStyle name="Normal 3 3 2 2" xfId="731" xr:uid="{00000000-0005-0000-0000-000025020000}"/>
    <cellStyle name="Normal 3 3 2 3" xfId="732" xr:uid="{00000000-0005-0000-0000-000026020000}"/>
    <cellStyle name="Normal 3 3 2 4" xfId="733" xr:uid="{00000000-0005-0000-0000-000027020000}"/>
    <cellStyle name="Normal 3 3 3" xfId="734" xr:uid="{00000000-0005-0000-0000-000028020000}"/>
    <cellStyle name="Normal 3 3 3 2" xfId="735" xr:uid="{00000000-0005-0000-0000-000029020000}"/>
    <cellStyle name="Normal 3 3 4" xfId="736" xr:uid="{00000000-0005-0000-0000-00002A020000}"/>
    <cellStyle name="Normal 3 3 5" xfId="737" xr:uid="{00000000-0005-0000-0000-00002B020000}"/>
    <cellStyle name="Normal 3 3 5 2" xfId="738" xr:uid="{00000000-0005-0000-0000-00002C020000}"/>
    <cellStyle name="Normal 3 3 5 3" xfId="739" xr:uid="{00000000-0005-0000-0000-00002D020000}"/>
    <cellStyle name="Normal 3 3 6" xfId="740" xr:uid="{00000000-0005-0000-0000-00002E020000}"/>
    <cellStyle name="Normal 3 3 7" xfId="741" xr:uid="{00000000-0005-0000-0000-00002F020000}"/>
    <cellStyle name="Normal 3 3 8" xfId="899" xr:uid="{00000000-0005-0000-0000-000030020000}"/>
    <cellStyle name="Normal 3 3 9" xfId="488" xr:uid="{00000000-0005-0000-0000-000023020000}"/>
    <cellStyle name="Normal 3 4" xfId="380" xr:uid="{00000000-0005-0000-0000-0000F0000000}"/>
    <cellStyle name="Normal 3 4 2" xfId="742" xr:uid="{00000000-0005-0000-0000-000032020000}"/>
    <cellStyle name="Normal 3 4 3" xfId="743" xr:uid="{00000000-0005-0000-0000-000033020000}"/>
    <cellStyle name="Normal 3 4 4" xfId="510" xr:uid="{00000000-0005-0000-0000-000031020000}"/>
    <cellStyle name="Normal 3 5" xfId="744" xr:uid="{00000000-0005-0000-0000-000034020000}"/>
    <cellStyle name="Normal 3 5 2" xfId="745" xr:uid="{00000000-0005-0000-0000-000035020000}"/>
    <cellStyle name="Normal 3 5 3" xfId="856" xr:uid="{00000000-0005-0000-0000-000042010000}"/>
    <cellStyle name="Normal 3 6" xfId="746" xr:uid="{00000000-0005-0000-0000-000036020000}"/>
    <cellStyle name="Normal 3 6 2" xfId="978" xr:uid="{00000000-0005-0000-0000-000043010000}"/>
    <cellStyle name="Normal 3 7" xfId="747" xr:uid="{00000000-0005-0000-0000-000037020000}"/>
    <cellStyle name="Normal 3 7 2" xfId="979" xr:uid="{00000000-0005-0000-0000-000044010000}"/>
    <cellStyle name="Normal 3 8" xfId="748" xr:uid="{00000000-0005-0000-0000-000038020000}"/>
    <cellStyle name="Normal 3 8 2" xfId="980" xr:uid="{00000000-0005-0000-0000-000045010000}"/>
    <cellStyle name="Normal 3 9" xfId="749" xr:uid="{00000000-0005-0000-0000-000039020000}"/>
    <cellStyle name="Normal 3 9 2" xfId="897" xr:uid="{00000000-0005-0000-0000-000046010000}"/>
    <cellStyle name="Normal 30" xfId="141" xr:uid="{00000000-0005-0000-0000-0000F1000000}"/>
    <cellStyle name="Normal 30 2" xfId="219" xr:uid="{00000000-0005-0000-0000-0000F2000000}"/>
    <cellStyle name="Normal 30 3" xfId="202" xr:uid="{00000000-0005-0000-0000-0000F3000000}"/>
    <cellStyle name="Normal 30 4" xfId="228" xr:uid="{00000000-0005-0000-0000-0000F4000000}"/>
    <cellStyle name="Normal 31" xfId="142" xr:uid="{00000000-0005-0000-0000-0000F5000000}"/>
    <cellStyle name="Normal 31 2" xfId="143" xr:uid="{00000000-0005-0000-0000-0000F6000000}"/>
    <cellStyle name="Normal 31 2 2" xfId="144" xr:uid="{00000000-0005-0000-0000-0000F7000000}"/>
    <cellStyle name="Normal 31 2 3" xfId="221" xr:uid="{00000000-0005-0000-0000-0000F8000000}"/>
    <cellStyle name="Normal 31 2 4" xfId="200" xr:uid="{00000000-0005-0000-0000-0000F9000000}"/>
    <cellStyle name="Normal 31 2 5" xfId="232" xr:uid="{00000000-0005-0000-0000-0000FA000000}"/>
    <cellStyle name="Normal 31 3" xfId="220" xr:uid="{00000000-0005-0000-0000-0000FB000000}"/>
    <cellStyle name="Normal 31 4" xfId="201" xr:uid="{00000000-0005-0000-0000-0000FC000000}"/>
    <cellStyle name="Normal 31 5" xfId="230" xr:uid="{00000000-0005-0000-0000-0000FD000000}"/>
    <cellStyle name="Normal 32" xfId="145" xr:uid="{00000000-0005-0000-0000-0000FE000000}"/>
    <cellStyle name="Normal 33" xfId="146" xr:uid="{00000000-0005-0000-0000-0000FF000000}"/>
    <cellStyle name="Normal 33 2" xfId="147" xr:uid="{00000000-0005-0000-0000-000000010000}"/>
    <cellStyle name="Normal 33 3" xfId="223" xr:uid="{00000000-0005-0000-0000-000001010000}"/>
    <cellStyle name="Normal 33 4" xfId="199" xr:uid="{00000000-0005-0000-0000-000002010000}"/>
    <cellStyle name="Normal 33 5" xfId="236" xr:uid="{00000000-0005-0000-0000-000003010000}"/>
    <cellStyle name="Normal 34" xfId="189" xr:uid="{00000000-0005-0000-0000-000004010000}"/>
    <cellStyle name="Normal 34 2" xfId="251" xr:uid="{00000000-0005-0000-0000-000005010000}"/>
    <cellStyle name="Normal 34 3" xfId="258" xr:uid="{00000000-0005-0000-0000-000006010000}"/>
    <cellStyle name="Normal 34 4" xfId="264" xr:uid="{00000000-0005-0000-0000-000007010000}"/>
    <cellStyle name="Normal 35" xfId="148" xr:uid="{00000000-0005-0000-0000-000008010000}"/>
    <cellStyle name="Normal 35 2" xfId="149" xr:uid="{00000000-0005-0000-0000-000009010000}"/>
    <cellStyle name="Normal 35 3" xfId="225" xr:uid="{00000000-0005-0000-0000-00000A010000}"/>
    <cellStyle name="Normal 35 4" xfId="198" xr:uid="{00000000-0005-0000-0000-00000B010000}"/>
    <cellStyle name="Normal 35 5" xfId="238" xr:uid="{00000000-0005-0000-0000-00000C010000}"/>
    <cellStyle name="Normal 37" xfId="150" xr:uid="{00000000-0005-0000-0000-00000D010000}"/>
    <cellStyle name="Normal 37 2" xfId="151" xr:uid="{00000000-0005-0000-0000-00000E010000}"/>
    <cellStyle name="Normal 37 3" xfId="226" xr:uid="{00000000-0005-0000-0000-00000F010000}"/>
    <cellStyle name="Normal 37 4" xfId="197" xr:uid="{00000000-0005-0000-0000-000010010000}"/>
    <cellStyle name="Normal 37 5" xfId="241" xr:uid="{00000000-0005-0000-0000-000011010000}"/>
    <cellStyle name="Normal 39" xfId="152" xr:uid="{00000000-0005-0000-0000-000012010000}"/>
    <cellStyle name="Normal 39 2" xfId="153" xr:uid="{00000000-0005-0000-0000-000013010000}"/>
    <cellStyle name="Normal 39 3" xfId="227" xr:uid="{00000000-0005-0000-0000-000014010000}"/>
    <cellStyle name="Normal 39 4" xfId="196" xr:uid="{00000000-0005-0000-0000-000015010000}"/>
    <cellStyle name="Normal 39 5" xfId="243" xr:uid="{00000000-0005-0000-0000-000016010000}"/>
    <cellStyle name="Normal 4" xfId="154" xr:uid="{00000000-0005-0000-0000-000017010000}"/>
    <cellStyle name="Normal 4 2" xfId="311" xr:uid="{00000000-0005-0000-0000-000018010000}"/>
    <cellStyle name="Normal 4 2 2" xfId="489" xr:uid="{00000000-0005-0000-0000-000062020000}"/>
    <cellStyle name="Normal 4 2 3" xfId="750" xr:uid="{00000000-0005-0000-0000-000063020000}"/>
    <cellStyle name="Normal 4 2 4" xfId="751" xr:uid="{00000000-0005-0000-0000-000064020000}"/>
    <cellStyle name="Normal 4 2 5" xfId="752" xr:uid="{00000000-0005-0000-0000-000065020000}"/>
    <cellStyle name="Normal 4 2 6" xfId="753" xr:uid="{00000000-0005-0000-0000-000066020000}"/>
    <cellStyle name="Normal 4 3" xfId="366" xr:uid="{00000000-0005-0000-0000-000019010000}"/>
    <cellStyle name="Normal 4 3 2" xfId="754" xr:uid="{00000000-0005-0000-0000-000068020000}"/>
    <cellStyle name="Normal 4 3 3" xfId="755" xr:uid="{00000000-0005-0000-0000-000069020000}"/>
    <cellStyle name="Normal 4 3 4" xfId="914" xr:uid="{00000000-0005-0000-0000-00006A020000}"/>
    <cellStyle name="Normal 4 3 5" xfId="490" xr:uid="{00000000-0005-0000-0000-000067020000}"/>
    <cellStyle name="Normal 4 4" xfId="491" xr:uid="{00000000-0005-0000-0000-00006B020000}"/>
    <cellStyle name="Normal 4 4 2" xfId="756" xr:uid="{00000000-0005-0000-0000-00006C020000}"/>
    <cellStyle name="Normal 4 4 2 2" xfId="757" xr:uid="{00000000-0005-0000-0000-00006D020000}"/>
    <cellStyle name="Normal 4 5" xfId="758" xr:uid="{00000000-0005-0000-0000-00006E020000}"/>
    <cellStyle name="Normal 4 5 2" xfId="759" xr:uid="{00000000-0005-0000-0000-00006F020000}"/>
    <cellStyle name="Normal 4 5 3" xfId="760" xr:uid="{00000000-0005-0000-0000-000070020000}"/>
    <cellStyle name="Normal 4 6" xfId="761" xr:uid="{00000000-0005-0000-0000-000071020000}"/>
    <cellStyle name="Normal 4 7" xfId="762" xr:uid="{00000000-0005-0000-0000-000072020000}"/>
    <cellStyle name="Normal 41" xfId="155" xr:uid="{00000000-0005-0000-0000-00001A010000}"/>
    <cellStyle name="Normal 41 2" xfId="156" xr:uid="{00000000-0005-0000-0000-00001B010000}"/>
    <cellStyle name="Normal 41 3" xfId="229" xr:uid="{00000000-0005-0000-0000-00001C010000}"/>
    <cellStyle name="Normal 41 4" xfId="195" xr:uid="{00000000-0005-0000-0000-00001D010000}"/>
    <cellStyle name="Normal 41 5" xfId="245" xr:uid="{00000000-0005-0000-0000-00001E010000}"/>
    <cellStyle name="Normal 43" xfId="157" xr:uid="{00000000-0005-0000-0000-00001F010000}"/>
    <cellStyle name="Normal 43 2" xfId="158" xr:uid="{00000000-0005-0000-0000-000020010000}"/>
    <cellStyle name="Normal 43 3" xfId="231" xr:uid="{00000000-0005-0000-0000-000021010000}"/>
    <cellStyle name="Normal 43 4" xfId="194" xr:uid="{00000000-0005-0000-0000-000022010000}"/>
    <cellStyle name="Normal 43 5" xfId="246" xr:uid="{00000000-0005-0000-0000-000023010000}"/>
    <cellStyle name="Normal 45" xfId="159" xr:uid="{00000000-0005-0000-0000-000024010000}"/>
    <cellStyle name="Normal 45 2" xfId="160" xr:uid="{00000000-0005-0000-0000-000025010000}"/>
    <cellStyle name="Normal 45 3" xfId="233" xr:uid="{00000000-0005-0000-0000-000026010000}"/>
    <cellStyle name="Normal 45 4" xfId="193" xr:uid="{00000000-0005-0000-0000-000027010000}"/>
    <cellStyle name="Normal 45 5" xfId="247" xr:uid="{00000000-0005-0000-0000-000028010000}"/>
    <cellStyle name="Normal 47" xfId="161" xr:uid="{00000000-0005-0000-0000-000029010000}"/>
    <cellStyle name="Normal 47 2" xfId="162" xr:uid="{00000000-0005-0000-0000-00002A010000}"/>
    <cellStyle name="Normal 47 3" xfId="234" xr:uid="{00000000-0005-0000-0000-00002B010000}"/>
    <cellStyle name="Normal 47 4" xfId="190" xr:uid="{00000000-0005-0000-0000-00002C010000}"/>
    <cellStyle name="Normal 47 5" xfId="250" xr:uid="{00000000-0005-0000-0000-00002D010000}"/>
    <cellStyle name="Normal 49" xfId="163" xr:uid="{00000000-0005-0000-0000-00002E010000}"/>
    <cellStyle name="Normal 49 2" xfId="164" xr:uid="{00000000-0005-0000-0000-00002F010000}"/>
    <cellStyle name="Normal 49 3" xfId="235" xr:uid="{00000000-0005-0000-0000-000030010000}"/>
    <cellStyle name="Normal 49 4" xfId="192" xr:uid="{00000000-0005-0000-0000-000031010000}"/>
    <cellStyle name="Normal 49 5" xfId="248" xr:uid="{00000000-0005-0000-0000-000032010000}"/>
    <cellStyle name="Normal 5" xfId="165" xr:uid="{00000000-0005-0000-0000-000033010000}"/>
    <cellStyle name="Normal 5 2" xfId="492" xr:uid="{00000000-0005-0000-0000-00008D020000}"/>
    <cellStyle name="Normal 5 2 2" xfId="763" xr:uid="{00000000-0005-0000-0000-00008E020000}"/>
    <cellStyle name="Normal 5 2 2 2" xfId="764" xr:uid="{00000000-0005-0000-0000-00008F020000}"/>
    <cellStyle name="Normal 5 2 2 3" xfId="765" xr:uid="{00000000-0005-0000-0000-000090020000}"/>
    <cellStyle name="Normal 5 2 2 3 2" xfId="766" xr:uid="{00000000-0005-0000-0000-000091020000}"/>
    <cellStyle name="Normal 5 2 2 3 3" xfId="767" xr:uid="{00000000-0005-0000-0000-000092020000}"/>
    <cellStyle name="Normal 5 2 2 4" xfId="768" xr:uid="{00000000-0005-0000-0000-000093020000}"/>
    <cellStyle name="Normal 5 2 3" xfId="769" xr:uid="{00000000-0005-0000-0000-000094020000}"/>
    <cellStyle name="Normal 5 2 3 2" xfId="770" xr:uid="{00000000-0005-0000-0000-000095020000}"/>
    <cellStyle name="Normal 5 2 4" xfId="771" xr:uid="{00000000-0005-0000-0000-000096020000}"/>
    <cellStyle name="Normal 5 2 5" xfId="772" xr:uid="{00000000-0005-0000-0000-000097020000}"/>
    <cellStyle name="Normal 5 2 5 2" xfId="773" xr:uid="{00000000-0005-0000-0000-000098020000}"/>
    <cellStyle name="Normal 5 2 5 3" xfId="774" xr:uid="{00000000-0005-0000-0000-000099020000}"/>
    <cellStyle name="Normal 5 2 6" xfId="775" xr:uid="{00000000-0005-0000-0000-00009A020000}"/>
    <cellStyle name="Normal 5 3" xfId="493" xr:uid="{00000000-0005-0000-0000-00009B020000}"/>
    <cellStyle name="Normal 5 3 2" xfId="776" xr:uid="{00000000-0005-0000-0000-00009C020000}"/>
    <cellStyle name="Normal 5 3 3" xfId="777" xr:uid="{00000000-0005-0000-0000-00009D020000}"/>
    <cellStyle name="Normal 5 3 3 2" xfId="778" xr:uid="{00000000-0005-0000-0000-00009E020000}"/>
    <cellStyle name="Normal 5 3 3 3" xfId="779" xr:uid="{00000000-0005-0000-0000-00009F020000}"/>
    <cellStyle name="Normal 5 3 4" xfId="780" xr:uid="{00000000-0005-0000-0000-0000A0020000}"/>
    <cellStyle name="Normal 5 4" xfId="781" xr:uid="{00000000-0005-0000-0000-0000A1020000}"/>
    <cellStyle name="Normal 5 4 2" xfId="782" xr:uid="{00000000-0005-0000-0000-0000A2020000}"/>
    <cellStyle name="Normal 5 5" xfId="783" xr:uid="{00000000-0005-0000-0000-0000A3020000}"/>
    <cellStyle name="Normal 5 6" xfId="784" xr:uid="{00000000-0005-0000-0000-0000A4020000}"/>
    <cellStyle name="Normal 5 6 2" xfId="785" xr:uid="{00000000-0005-0000-0000-0000A5020000}"/>
    <cellStyle name="Normal 5 6 3" xfId="786" xr:uid="{00000000-0005-0000-0000-0000A6020000}"/>
    <cellStyle name="Normal 5 7" xfId="787" xr:uid="{00000000-0005-0000-0000-0000A7020000}"/>
    <cellStyle name="Normal 5 8" xfId="788" xr:uid="{00000000-0005-0000-0000-0000A8020000}"/>
    <cellStyle name="Normal 51" xfId="166" xr:uid="{00000000-0005-0000-0000-000034010000}"/>
    <cellStyle name="Normal 51 2" xfId="167" xr:uid="{00000000-0005-0000-0000-000035010000}"/>
    <cellStyle name="Normal 51 3" xfId="237" xr:uid="{00000000-0005-0000-0000-000036010000}"/>
    <cellStyle name="Normal 51 4" xfId="252" xr:uid="{00000000-0005-0000-0000-000037010000}"/>
    <cellStyle name="Normal 51 5" xfId="259" xr:uid="{00000000-0005-0000-0000-000038010000}"/>
    <cellStyle name="Normal 53" xfId="168" xr:uid="{00000000-0005-0000-0000-000039010000}"/>
    <cellStyle name="Normal 53 2" xfId="169" xr:uid="{00000000-0005-0000-0000-00003A010000}"/>
    <cellStyle name="Normal 53 3" xfId="239" xr:uid="{00000000-0005-0000-0000-00003B010000}"/>
    <cellStyle name="Normal 53 4" xfId="253" xr:uid="{00000000-0005-0000-0000-00003C010000}"/>
    <cellStyle name="Normal 53 5" xfId="260" xr:uid="{00000000-0005-0000-0000-00003D010000}"/>
    <cellStyle name="Normal 55" xfId="170" xr:uid="{00000000-0005-0000-0000-00003E010000}"/>
    <cellStyle name="Normal 55 2" xfId="171" xr:uid="{00000000-0005-0000-0000-00003F010000}"/>
    <cellStyle name="Normal 55 3" xfId="240" xr:uid="{00000000-0005-0000-0000-000040010000}"/>
    <cellStyle name="Normal 55 4" xfId="254" xr:uid="{00000000-0005-0000-0000-000041010000}"/>
    <cellStyle name="Normal 55 5" xfId="261" xr:uid="{00000000-0005-0000-0000-000042010000}"/>
    <cellStyle name="Normal 57" xfId="172" xr:uid="{00000000-0005-0000-0000-000043010000}"/>
    <cellStyle name="Normal 57 2" xfId="173" xr:uid="{00000000-0005-0000-0000-000044010000}"/>
    <cellStyle name="Normal 57 3" xfId="242" xr:uid="{00000000-0005-0000-0000-000045010000}"/>
    <cellStyle name="Normal 57 4" xfId="255" xr:uid="{00000000-0005-0000-0000-000046010000}"/>
    <cellStyle name="Normal 57 5" xfId="262" xr:uid="{00000000-0005-0000-0000-000047010000}"/>
    <cellStyle name="Normal 6" xfId="174" xr:uid="{00000000-0005-0000-0000-000048010000}"/>
    <cellStyle name="Normal 6 2" xfId="175" xr:uid="{00000000-0005-0000-0000-000049010000}"/>
    <cellStyle name="Normal 6 2 2" xfId="176" xr:uid="{00000000-0005-0000-0000-00004A010000}"/>
    <cellStyle name="Normal 6 2 2 2" xfId="877" xr:uid="{00000000-0005-0000-0000-0000C0020000}"/>
    <cellStyle name="Normal 6 2 2 3" xfId="789" xr:uid="{00000000-0005-0000-0000-0000BF020000}"/>
    <cellStyle name="Normal 6 2 3" xfId="244" xr:uid="{00000000-0005-0000-0000-00004B010000}"/>
    <cellStyle name="Normal 6 2 4" xfId="256" xr:uid="{00000000-0005-0000-0000-00004C010000}"/>
    <cellStyle name="Normal 6 2 4 2" xfId="896" xr:uid="{00000000-0005-0000-0000-0000C3020000}"/>
    <cellStyle name="Normal 6 2 4 3" xfId="790" xr:uid="{00000000-0005-0000-0000-0000C2020000}"/>
    <cellStyle name="Normal 6 2 5" xfId="263" xr:uid="{00000000-0005-0000-0000-00004D010000}"/>
    <cellStyle name="Normal 6 2 6" xfId="494" xr:uid="{00000000-0005-0000-0000-0000BE020000}"/>
    <cellStyle name="Normal 6 3" xfId="326" xr:uid="{00000000-0005-0000-0000-00004E010000}"/>
    <cellStyle name="Normal 6 3 2" xfId="791" xr:uid="{00000000-0005-0000-0000-0000C6020000}"/>
    <cellStyle name="Normal 6 3 3" xfId="792" xr:uid="{00000000-0005-0000-0000-0000C7020000}"/>
    <cellStyle name="Normal 6 3 3 2" xfId="793" xr:uid="{00000000-0005-0000-0000-0000C8020000}"/>
    <cellStyle name="Normal 6 3 3 3" xfId="794" xr:uid="{00000000-0005-0000-0000-0000C9020000}"/>
    <cellStyle name="Normal 6 3 4" xfId="795" xr:uid="{00000000-0005-0000-0000-0000CA020000}"/>
    <cellStyle name="Normal 6 3 5" xfId="796" xr:uid="{00000000-0005-0000-0000-0000CB020000}"/>
    <cellStyle name="Normal 6 3 6" xfId="904" xr:uid="{00000000-0005-0000-0000-0000CC020000}"/>
    <cellStyle name="Normal 6 3 7" xfId="495" xr:uid="{00000000-0005-0000-0000-0000C5020000}"/>
    <cellStyle name="Normal 6 4" xfId="496" xr:uid="{00000000-0005-0000-0000-0000CD020000}"/>
    <cellStyle name="Normal 6 4 2" xfId="797" xr:uid="{00000000-0005-0000-0000-0000CE020000}"/>
    <cellStyle name="Normal 6 4 2 2" xfId="798" xr:uid="{00000000-0005-0000-0000-0000CF020000}"/>
    <cellStyle name="Normal 6 4 2 3" xfId="799" xr:uid="{00000000-0005-0000-0000-0000D0020000}"/>
    <cellStyle name="Normal 6 4 3" xfId="800" xr:uid="{00000000-0005-0000-0000-0000D1020000}"/>
    <cellStyle name="Normal 6 5" xfId="801" xr:uid="{00000000-0005-0000-0000-0000D2020000}"/>
    <cellStyle name="Normal 6 5 2" xfId="802" xr:uid="{00000000-0005-0000-0000-0000D3020000}"/>
    <cellStyle name="Normal 6 5 2 2" xfId="803" xr:uid="{00000000-0005-0000-0000-0000D4020000}"/>
    <cellStyle name="Normal 6 6" xfId="804" xr:uid="{00000000-0005-0000-0000-0000D5020000}"/>
    <cellStyle name="Normal 6 6 2" xfId="805" xr:uid="{00000000-0005-0000-0000-0000D6020000}"/>
    <cellStyle name="Normal 6_CONSOLIDADA" xfId="497" xr:uid="{00000000-0005-0000-0000-0000D7020000}"/>
    <cellStyle name="Normal 7" xfId="177" xr:uid="{00000000-0005-0000-0000-00004F010000}"/>
    <cellStyle name="Normal 7 2" xfId="317" xr:uid="{00000000-0005-0000-0000-000050010000}"/>
    <cellStyle name="Normal 7 2 2" xfId="900" xr:uid="{00000000-0005-0000-0000-0000DA020000}"/>
    <cellStyle name="Normal 7 2 3" xfId="806" xr:uid="{00000000-0005-0000-0000-0000D9020000}"/>
    <cellStyle name="Normal 7 3" xfId="807" xr:uid="{00000000-0005-0000-0000-0000DB020000}"/>
    <cellStyle name="Normal 7 4" xfId="808" xr:uid="{00000000-0005-0000-0000-0000DC020000}"/>
    <cellStyle name="Normal 7 5" xfId="878" xr:uid="{00000000-0005-0000-0000-0000DD020000}"/>
    <cellStyle name="Normal 7 6" xfId="498" xr:uid="{00000000-0005-0000-0000-0000D8020000}"/>
    <cellStyle name="Normal 8" xfId="178" xr:uid="{00000000-0005-0000-0000-000051010000}"/>
    <cellStyle name="Normal 8 2" xfId="332" xr:uid="{00000000-0005-0000-0000-000052010000}"/>
    <cellStyle name="Normal 8 2 2" xfId="907" xr:uid="{00000000-0005-0000-0000-0000E0020000}"/>
    <cellStyle name="Normal 8 2 3" xfId="809" xr:uid="{00000000-0005-0000-0000-0000DF020000}"/>
    <cellStyle name="Normal 8 3" xfId="810" xr:uid="{00000000-0005-0000-0000-0000E1020000}"/>
    <cellStyle name="Normal 8 4" xfId="811" xr:uid="{00000000-0005-0000-0000-0000E2020000}"/>
    <cellStyle name="Normal 8 5" xfId="499" xr:uid="{00000000-0005-0000-0000-0000DE020000}"/>
    <cellStyle name="Normal 9" xfId="179" xr:uid="{00000000-0005-0000-0000-000053010000}"/>
    <cellStyle name="Normal 9 2" xfId="501" xr:uid="{00000000-0005-0000-0000-0000E4020000}"/>
    <cellStyle name="Normal 9 3" xfId="502" xr:uid="{00000000-0005-0000-0000-0000E5020000}"/>
    <cellStyle name="Normal 9 4" xfId="503" xr:uid="{00000000-0005-0000-0000-0000E6020000}"/>
    <cellStyle name="Normal 9 5" xfId="812" xr:uid="{00000000-0005-0000-0000-0000E7020000}"/>
    <cellStyle name="Normal 9 5 2" xfId="813" xr:uid="{00000000-0005-0000-0000-0000E8020000}"/>
    <cellStyle name="Normal 9 5 3" xfId="814" xr:uid="{00000000-0005-0000-0000-0000E9020000}"/>
    <cellStyle name="Normal 9 6" xfId="815" xr:uid="{00000000-0005-0000-0000-0000EA020000}"/>
    <cellStyle name="Normal 9 7" xfId="816" xr:uid="{00000000-0005-0000-0000-0000EB020000}"/>
    <cellStyle name="Normal 9 8" xfId="500" xr:uid="{00000000-0005-0000-0000-0000E3020000}"/>
    <cellStyle name="Notas" xfId="282" builtinId="10" customBuiltin="1"/>
    <cellStyle name="Notas 10" xfId="349" xr:uid="{00000000-0005-0000-0000-000055010000}"/>
    <cellStyle name="Notas 11" xfId="378" xr:uid="{00000000-0005-0000-0000-000056010000}"/>
    <cellStyle name="Notas 12" xfId="341" xr:uid="{00000000-0005-0000-0000-000057010000}"/>
    <cellStyle name="Notas 13" xfId="350" xr:uid="{00000000-0005-0000-0000-000058010000}"/>
    <cellStyle name="Notas 14" xfId="340" xr:uid="{00000000-0005-0000-0000-000059010000}"/>
    <cellStyle name="Notas 15" xfId="328" xr:uid="{00000000-0005-0000-0000-00005A010000}"/>
    <cellStyle name="Notas 16" xfId="351" xr:uid="{00000000-0005-0000-0000-00005B010000}"/>
    <cellStyle name="Notas 17" xfId="352" xr:uid="{00000000-0005-0000-0000-00005C010000}"/>
    <cellStyle name="Notas 18" xfId="353" xr:uid="{00000000-0005-0000-0000-00005D010000}"/>
    <cellStyle name="Notas 19" xfId="324" xr:uid="{00000000-0005-0000-0000-00005E010000}"/>
    <cellStyle name="Notas 2" xfId="334" xr:uid="{00000000-0005-0000-0000-00005F010000}"/>
    <cellStyle name="Notas 2 2" xfId="330" xr:uid="{00000000-0005-0000-0000-000060010000}"/>
    <cellStyle name="Notas 2 2 2" xfId="345" xr:uid="{00000000-0005-0000-0000-000061010000}"/>
    <cellStyle name="Notas 2 2 3" xfId="906" xr:uid="{00000000-0005-0000-0000-0000FA020000}"/>
    <cellStyle name="Notas 2 3" xfId="354" xr:uid="{00000000-0005-0000-0000-000062010000}"/>
    <cellStyle name="Notas 2 4" xfId="355" xr:uid="{00000000-0005-0000-0000-000063010000}"/>
    <cellStyle name="Notas 20" xfId="356" xr:uid="{00000000-0005-0000-0000-000064010000}"/>
    <cellStyle name="Notas 3" xfId="357" xr:uid="{00000000-0005-0000-0000-000065010000}"/>
    <cellStyle name="Notas 4" xfId="358" xr:uid="{00000000-0005-0000-0000-000066010000}"/>
    <cellStyle name="Notas 4 2" xfId="817" xr:uid="{00000000-0005-0000-0000-000000030000}"/>
    <cellStyle name="Notas 5" xfId="359" xr:uid="{00000000-0005-0000-0000-000067010000}"/>
    <cellStyle name="Notas 6" xfId="363" xr:uid="{00000000-0005-0000-0000-000068010000}"/>
    <cellStyle name="Notas 7" xfId="371" xr:uid="{00000000-0005-0000-0000-000069010000}"/>
    <cellStyle name="Notas 8" xfId="369" xr:uid="{00000000-0005-0000-0000-00006A010000}"/>
    <cellStyle name="Notas 9" xfId="374" xr:uid="{00000000-0005-0000-0000-00006B010000}"/>
    <cellStyle name="Notas 9 2" xfId="360" xr:uid="{00000000-0005-0000-0000-00006C010000}"/>
    <cellStyle name="Porcentaje" xfId="267" builtinId="5"/>
    <cellStyle name="Porcentual 2" xfId="180" xr:uid="{00000000-0005-0000-0000-00006E010000}"/>
    <cellStyle name="Porcentual 2 2" xfId="181" xr:uid="{00000000-0005-0000-0000-00006F010000}"/>
    <cellStyle name="Porcentual 2 2 2" xfId="182" xr:uid="{00000000-0005-0000-0000-000070010000}"/>
    <cellStyle name="Porcentual 2 2 2 2" xfId="183" xr:uid="{00000000-0005-0000-0000-000071010000}"/>
    <cellStyle name="Porcentual 2 2 2 2 2" xfId="184" xr:uid="{00000000-0005-0000-0000-000072010000}"/>
    <cellStyle name="Porcentual 2 2 2 2 2 2" xfId="185" xr:uid="{00000000-0005-0000-0000-000073010000}"/>
    <cellStyle name="Porcentual 2 2 2 3" xfId="186" xr:uid="{00000000-0005-0000-0000-000074010000}"/>
    <cellStyle name="Porcentual 2 2 2 4" xfId="881" xr:uid="{00000000-0005-0000-0000-00000E030000}"/>
    <cellStyle name="Porcentual 2 2 2 5" xfId="506" xr:uid="{00000000-0005-0000-0000-000009030000}"/>
    <cellStyle name="Porcentual 2 2 3" xfId="187" xr:uid="{00000000-0005-0000-0000-000075010000}"/>
    <cellStyle name="Porcentual 2 2 4" xfId="880" xr:uid="{00000000-0005-0000-0000-000010030000}"/>
    <cellStyle name="Porcentual 2 2 5" xfId="505" xr:uid="{00000000-0005-0000-0000-000008030000}"/>
    <cellStyle name="Porcentual 2 3" xfId="188" xr:uid="{00000000-0005-0000-0000-000076010000}"/>
    <cellStyle name="Porcentual 2 3 2" xfId="885" xr:uid="{00000000-0005-0000-0000-000012030000}"/>
    <cellStyle name="Porcentual 2 3 3" xfId="507" xr:uid="{00000000-0005-0000-0000-000011030000}"/>
    <cellStyle name="Porcentual 2 4" xfId="879" xr:uid="{00000000-0005-0000-0000-000013030000}"/>
    <cellStyle name="Porcentual 2 5" xfId="504" xr:uid="{00000000-0005-0000-0000-000007030000}"/>
    <cellStyle name="Result" xfId="508" xr:uid="{00000000-0005-0000-0000-000014030000}"/>
    <cellStyle name="Result 2" xfId="818" xr:uid="{00000000-0005-0000-0000-000015030000}"/>
    <cellStyle name="Result 3" xfId="819" xr:uid="{00000000-0005-0000-0000-000016030000}"/>
    <cellStyle name="Result2" xfId="509" xr:uid="{00000000-0005-0000-0000-000017030000}"/>
    <cellStyle name="Result2 2" xfId="820" xr:uid="{00000000-0005-0000-0000-000018030000}"/>
    <cellStyle name="Result2 3" xfId="821" xr:uid="{00000000-0005-0000-0000-000019030000}"/>
    <cellStyle name="Salida" xfId="277" builtinId="21" customBuiltin="1"/>
    <cellStyle name="Texto de advertencia" xfId="281" builtinId="11" customBuiltin="1"/>
    <cellStyle name="Texto explicativo" xfId="283" builtinId="53" customBuiltin="1"/>
    <cellStyle name="Título" xfId="268" builtinId="15" customBuiltin="1"/>
    <cellStyle name="Título 2" xfId="270" builtinId="17" customBuiltin="1"/>
    <cellStyle name="Título 3" xfId="271" builtinId="18" customBuiltin="1"/>
    <cellStyle name="Total" xfId="284"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Contenid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twoCellAnchor>
    <xdr:from>
      <xdr:col>2</xdr:col>
      <xdr:colOff>1866900</xdr:colOff>
      <xdr:row>41</xdr:row>
      <xdr:rowOff>9525</xdr:rowOff>
    </xdr:from>
    <xdr:to>
      <xdr:col>2</xdr:col>
      <xdr:colOff>4612342</xdr:colOff>
      <xdr:row>43</xdr:row>
      <xdr:rowOff>0</xdr:rowOff>
    </xdr:to>
    <xdr:sp macro="" textlink="">
      <xdr:nvSpPr>
        <xdr:cNvPr id="7" name="6 Rectángulo redondeado">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4648200" y="10915650"/>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742950</xdr:colOff>
      <xdr:row>2</xdr:row>
      <xdr:rowOff>19050</xdr:rowOff>
    </xdr:from>
    <xdr:to>
      <xdr:col>1</xdr:col>
      <xdr:colOff>1638300</xdr:colOff>
      <xdr:row>7</xdr:row>
      <xdr:rowOff>76200</xdr:rowOff>
    </xdr:to>
    <xdr:pic>
      <xdr:nvPicPr>
        <xdr:cNvPr id="10" name="Picture 1" descr="logo_habitat_bn chiqui">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5350" y="352425"/>
          <a:ext cx="895350" cy="866775"/>
        </a:xfrm>
        <a:prstGeom prst="rect">
          <a:avLst/>
        </a:prstGeom>
        <a:noFill/>
        <a:ln w="9525">
          <a:noFill/>
          <a:miter lim="800000"/>
          <a:headEnd/>
          <a:tailEnd/>
        </a:ln>
      </xdr:spPr>
    </xdr:pic>
    <xdr:clientData/>
  </xdr:twoCellAnchor>
  <xdr:twoCellAnchor editAs="oneCell">
    <xdr:from>
      <xdr:col>1</xdr:col>
      <xdr:colOff>184150</xdr:colOff>
      <xdr:row>35</xdr:row>
      <xdr:rowOff>107950</xdr:rowOff>
    </xdr:from>
    <xdr:to>
      <xdr:col>1</xdr:col>
      <xdr:colOff>2178050</xdr:colOff>
      <xdr:row>38</xdr:row>
      <xdr:rowOff>158750</xdr:rowOff>
    </xdr:to>
    <xdr:pic>
      <xdr:nvPicPr>
        <xdr:cNvPr id="6" name="Imagen 5">
          <a:extLst>
            <a:ext uri="{FF2B5EF4-FFF2-40B4-BE49-F238E27FC236}">
              <a16:creationId xmlns:a16="http://schemas.microsoft.com/office/drawing/2014/main" id="{27562E84-4A32-4EA8-9A02-23B00C194024}"/>
            </a:ext>
          </a:extLst>
        </xdr:cNvPr>
        <xdr:cNvPicPr/>
      </xdr:nvPicPr>
      <xdr:blipFill>
        <a:blip xmlns:r="http://schemas.openxmlformats.org/officeDocument/2006/relationships" r:embed="rId3"/>
        <a:stretch>
          <a:fillRect/>
        </a:stretch>
      </xdr:blipFill>
      <xdr:spPr>
        <a:xfrm>
          <a:off x="342900" y="9372600"/>
          <a:ext cx="19939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3</xdr:row>
      <xdr:rowOff>104775</xdr:rowOff>
    </xdr:from>
    <xdr:to>
      <xdr:col>1</xdr:col>
      <xdr:colOff>57150</xdr:colOff>
      <xdr:row>7</xdr:row>
      <xdr:rowOff>76200</xdr:rowOff>
    </xdr:to>
    <xdr:pic>
      <xdr:nvPicPr>
        <xdr:cNvPr id="2" name="Picture 1" descr="logo_habitat_bn chiqui">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04775"/>
          <a:ext cx="895350" cy="866775"/>
        </a:xfrm>
        <a:prstGeom prst="rect">
          <a:avLst/>
        </a:prstGeom>
        <a:noFill/>
        <a:ln w="9525">
          <a:noFill/>
          <a:miter lim="800000"/>
          <a:headEnd/>
          <a:tailEnd/>
        </a:ln>
      </xdr:spPr>
    </xdr:pic>
    <xdr:clientData/>
  </xdr:twoCellAnchor>
  <xdr:twoCellAnchor>
    <xdr:from>
      <xdr:col>0</xdr:col>
      <xdr:colOff>219075</xdr:colOff>
      <xdr:row>3</xdr:row>
      <xdr:rowOff>123825</xdr:rowOff>
    </xdr:from>
    <xdr:to>
      <xdr:col>1</xdr:col>
      <xdr:colOff>38100</xdr:colOff>
      <xdr:row>7</xdr:row>
      <xdr:rowOff>95250</xdr:rowOff>
    </xdr:to>
    <xdr:pic>
      <xdr:nvPicPr>
        <xdr:cNvPr id="5" name="Picture 1" descr="logo_habitat_bn chiqui">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123825"/>
          <a:ext cx="895350" cy="866775"/>
        </a:xfrm>
        <a:prstGeom prst="rect">
          <a:avLst/>
        </a:prstGeom>
        <a:noFill/>
        <a:ln w="9525">
          <a:noFill/>
          <a:miter lim="800000"/>
          <a:headEnd/>
          <a:tailEnd/>
        </a:ln>
      </xdr:spPr>
    </xdr:pic>
    <xdr:clientData/>
  </xdr:twoCellAnchor>
  <xdr:twoCellAnchor editAs="oneCell">
    <xdr:from>
      <xdr:col>0</xdr:col>
      <xdr:colOff>0</xdr:colOff>
      <xdr:row>11</xdr:row>
      <xdr:rowOff>171450</xdr:rowOff>
    </xdr:from>
    <xdr:to>
      <xdr:col>4</xdr:col>
      <xdr:colOff>215900</xdr:colOff>
      <xdr:row>17</xdr:row>
      <xdr:rowOff>0</xdr:rowOff>
    </xdr:to>
    <xdr:pic>
      <xdr:nvPicPr>
        <xdr:cNvPr id="6" name="Imagen 5">
          <a:extLst>
            <a:ext uri="{FF2B5EF4-FFF2-40B4-BE49-F238E27FC236}">
              <a16:creationId xmlns:a16="http://schemas.microsoft.com/office/drawing/2014/main" id="{AA891950-0D63-42B8-9E28-F576F85F0F28}"/>
            </a:ext>
          </a:extLst>
        </xdr:cNvPr>
        <xdr:cNvPicPr/>
      </xdr:nvPicPr>
      <xdr:blipFill>
        <a:blip xmlns:r="http://schemas.openxmlformats.org/officeDocument/2006/relationships" r:embed="rId2"/>
        <a:stretch>
          <a:fillRect/>
        </a:stretch>
      </xdr:blipFill>
      <xdr:spPr>
        <a:xfrm>
          <a:off x="0" y="1974850"/>
          <a:ext cx="2120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342900</xdr:colOff>
      <xdr:row>5</xdr:row>
      <xdr:rowOff>101600</xdr:rowOff>
    </xdr:from>
    <xdr:to>
      <xdr:col>6</xdr:col>
      <xdr:colOff>1066800</xdr:colOff>
      <xdr:row>9</xdr:row>
      <xdr:rowOff>44450</xdr:rowOff>
    </xdr:to>
    <xdr:pic>
      <xdr:nvPicPr>
        <xdr:cNvPr id="5" name="Imagen 4">
          <a:extLst>
            <a:ext uri="{FF2B5EF4-FFF2-40B4-BE49-F238E27FC236}">
              <a16:creationId xmlns:a16="http://schemas.microsoft.com/office/drawing/2014/main" id="{5DD84CD7-A9C7-4D1A-9F65-57FBE33A92BE}"/>
            </a:ext>
          </a:extLst>
        </xdr:cNvPr>
        <xdr:cNvPicPr/>
      </xdr:nvPicPr>
      <xdr:blipFill>
        <a:blip xmlns:r="http://schemas.openxmlformats.org/officeDocument/2006/relationships" r:embed="rId3"/>
        <a:stretch>
          <a:fillRect/>
        </a:stretch>
      </xdr:blipFill>
      <xdr:spPr>
        <a:xfrm>
          <a:off x="6178550" y="927100"/>
          <a:ext cx="1993900" cy="584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104776</xdr:rowOff>
    </xdr:from>
    <xdr:to>
      <xdr:col>0</xdr:col>
      <xdr:colOff>902913</xdr:colOff>
      <xdr:row>7</xdr:row>
      <xdr:rowOff>9525</xdr:rowOff>
    </xdr:to>
    <xdr:pic>
      <xdr:nvPicPr>
        <xdr:cNvPr id="4" name="Picture 1" descr="logo_habitat_bn chiqui">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428626"/>
          <a:ext cx="798138" cy="714374"/>
        </a:xfrm>
        <a:prstGeom prst="rect">
          <a:avLst/>
        </a:prstGeom>
        <a:noFill/>
        <a:ln w="9525">
          <a:noFill/>
          <a:miter lim="800000"/>
          <a:headEnd/>
          <a:tailEnd/>
        </a:ln>
      </xdr:spPr>
    </xdr:pic>
    <xdr:clientData/>
  </xdr:twoCellAnchor>
  <xdr:twoCellAnchor editAs="oneCell">
    <xdr:from>
      <xdr:col>3</xdr:col>
      <xdr:colOff>1168400</xdr:colOff>
      <xdr:row>2</xdr:row>
      <xdr:rowOff>63500</xdr:rowOff>
    </xdr:from>
    <xdr:to>
      <xdr:col>4</xdr:col>
      <xdr:colOff>1301750</xdr:colOff>
      <xdr:row>5</xdr:row>
      <xdr:rowOff>152400</xdr:rowOff>
    </xdr:to>
    <xdr:pic>
      <xdr:nvPicPr>
        <xdr:cNvPr id="5" name="Imagen 4">
          <a:extLst>
            <a:ext uri="{FF2B5EF4-FFF2-40B4-BE49-F238E27FC236}">
              <a16:creationId xmlns:a16="http://schemas.microsoft.com/office/drawing/2014/main" id="{25C78538-B7D9-4995-971B-A9FEFA8E4284}"/>
            </a:ext>
          </a:extLst>
        </xdr:cNvPr>
        <xdr:cNvPicPr/>
      </xdr:nvPicPr>
      <xdr:blipFill>
        <a:blip xmlns:r="http://schemas.openxmlformats.org/officeDocument/2006/relationships" r:embed="rId2"/>
        <a:stretch>
          <a:fillRect/>
        </a:stretch>
      </xdr:blipFill>
      <xdr:spPr>
        <a:xfrm>
          <a:off x="4711700" y="393700"/>
          <a:ext cx="1460500"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23283</xdr:colOff>
      <xdr:row>2</xdr:row>
      <xdr:rowOff>124883</xdr:rowOff>
    </xdr:from>
    <xdr:to>
      <xdr:col>11</xdr:col>
      <xdr:colOff>451555</xdr:colOff>
      <xdr:row>9</xdr:row>
      <xdr:rowOff>77611</xdr:rowOff>
    </xdr:to>
    <xdr:pic>
      <xdr:nvPicPr>
        <xdr:cNvPr id="6" name="Imagen 5">
          <a:extLst>
            <a:ext uri="{FF2B5EF4-FFF2-40B4-BE49-F238E27FC236}">
              <a16:creationId xmlns:a16="http://schemas.microsoft.com/office/drawing/2014/main" id="{44FFAFAB-45FF-4954-8964-F4D32F57DEDF}"/>
            </a:ext>
          </a:extLst>
        </xdr:cNvPr>
        <xdr:cNvPicPr/>
      </xdr:nvPicPr>
      <xdr:blipFill>
        <a:blip xmlns:r="http://schemas.openxmlformats.org/officeDocument/2006/relationships" r:embed="rId1"/>
        <a:stretch>
          <a:fillRect/>
        </a:stretch>
      </xdr:blipFill>
      <xdr:spPr>
        <a:xfrm>
          <a:off x="4694061" y="449439"/>
          <a:ext cx="2432050" cy="1173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447675</xdr:colOff>
      <xdr:row>3</xdr:row>
      <xdr:rowOff>3362</xdr:rowOff>
    </xdr:from>
    <xdr:to>
      <xdr:col>18</xdr:col>
      <xdr:colOff>228600</xdr:colOff>
      <xdr:row>5</xdr:row>
      <xdr:rowOff>87967</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896475" y="489137"/>
          <a:ext cx="140017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419100</xdr:colOff>
      <xdr:row>2</xdr:row>
      <xdr:rowOff>66675</xdr:rowOff>
    </xdr:from>
    <xdr:to>
      <xdr:col>1</xdr:col>
      <xdr:colOff>133350</xdr:colOff>
      <xdr:row>7</xdr:row>
      <xdr:rowOff>123825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396875"/>
          <a:ext cx="952500" cy="876300"/>
        </a:xfrm>
        <a:prstGeom prst="rect">
          <a:avLst/>
        </a:prstGeom>
        <a:noFill/>
        <a:ln w="9525">
          <a:noFill/>
          <a:miter lim="800000"/>
          <a:headEnd/>
          <a:tailEnd/>
        </a:ln>
      </xdr:spPr>
    </xdr:pic>
    <xdr:clientData/>
  </xdr:twoCellAnchor>
  <xdr:twoCellAnchor editAs="oneCell">
    <xdr:from>
      <xdr:col>21</xdr:col>
      <xdr:colOff>142875</xdr:colOff>
      <xdr:row>2</xdr:row>
      <xdr:rowOff>57151</xdr:rowOff>
    </xdr:from>
    <xdr:to>
      <xdr:col>24</xdr:col>
      <xdr:colOff>546101</xdr:colOff>
      <xdr:row>8</xdr:row>
      <xdr:rowOff>114301</xdr:rowOff>
    </xdr:to>
    <xdr:pic>
      <xdr:nvPicPr>
        <xdr:cNvPr id="6" name="Imagen 5">
          <a:extLst>
            <a:ext uri="{FF2B5EF4-FFF2-40B4-BE49-F238E27FC236}">
              <a16:creationId xmlns:a16="http://schemas.microsoft.com/office/drawing/2014/main" id="{5A10B147-415E-44DD-84BC-915DF105280B}"/>
            </a:ext>
          </a:extLst>
        </xdr:cNvPr>
        <xdr:cNvPicPr/>
      </xdr:nvPicPr>
      <xdr:blipFill>
        <a:blip xmlns:r="http://schemas.openxmlformats.org/officeDocument/2006/relationships" r:embed="rId3"/>
        <a:stretch>
          <a:fillRect/>
        </a:stretch>
      </xdr:blipFill>
      <xdr:spPr>
        <a:xfrm>
          <a:off x="12976225" y="387351"/>
          <a:ext cx="2384425" cy="1035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714375</xdr:colOff>
      <xdr:row>1</xdr:row>
      <xdr:rowOff>79562</xdr:rowOff>
    </xdr:from>
    <xdr:to>
      <xdr:col>5</xdr:col>
      <xdr:colOff>1076325</xdr:colOff>
      <xdr:row>4</xdr:row>
      <xdr:rowOff>2242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810125" y="241487"/>
          <a:ext cx="157162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4" name="Picture 1" descr="logo_habitat_bn chiqui">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4</xdr:col>
      <xdr:colOff>958850</xdr:colOff>
      <xdr:row>4</xdr:row>
      <xdr:rowOff>101600</xdr:rowOff>
    </xdr:from>
    <xdr:to>
      <xdr:col>5</xdr:col>
      <xdr:colOff>1187450</xdr:colOff>
      <xdr:row>8</xdr:row>
      <xdr:rowOff>45861</xdr:rowOff>
    </xdr:to>
    <xdr:pic>
      <xdr:nvPicPr>
        <xdr:cNvPr id="5" name="Imagen 4">
          <a:extLst>
            <a:ext uri="{FF2B5EF4-FFF2-40B4-BE49-F238E27FC236}">
              <a16:creationId xmlns:a16="http://schemas.microsoft.com/office/drawing/2014/main" id="{CE13FF45-F298-46FB-AF7B-BC8A698658CD}"/>
            </a:ext>
          </a:extLst>
        </xdr:cNvPr>
        <xdr:cNvPicPr/>
      </xdr:nvPicPr>
      <xdr:blipFill>
        <a:blip xmlns:r="http://schemas.openxmlformats.org/officeDocument/2006/relationships" r:embed="rId3"/>
        <a:stretch>
          <a:fillRect/>
        </a:stretch>
      </xdr:blipFill>
      <xdr:spPr>
        <a:xfrm>
          <a:off x="5257800" y="762000"/>
          <a:ext cx="1498600" cy="59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590550</xdr:colOff>
      <xdr:row>1</xdr:row>
      <xdr:rowOff>8404</xdr:rowOff>
    </xdr:from>
    <xdr:to>
      <xdr:col>12</xdr:col>
      <xdr:colOff>292154</xdr:colOff>
      <xdr:row>2</xdr:row>
      <xdr:rowOff>161925</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0096500" y="198904"/>
          <a:ext cx="2444804" cy="34402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14</xdr:col>
      <xdr:colOff>814061</xdr:colOff>
      <xdr:row>0</xdr:row>
      <xdr:rowOff>104775</xdr:rowOff>
    </xdr:from>
    <xdr:to>
      <xdr:col>15</xdr:col>
      <xdr:colOff>861947</xdr:colOff>
      <xdr:row>4</xdr:row>
      <xdr:rowOff>161925</xdr:rowOff>
    </xdr:to>
    <xdr:pic>
      <xdr:nvPicPr>
        <xdr:cNvPr id="6" name="Picture 1" descr="logo_habitat_bn chiqui">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1986" y="104775"/>
          <a:ext cx="1009911" cy="819150"/>
        </a:xfrm>
        <a:prstGeom prst="rect">
          <a:avLst/>
        </a:prstGeom>
        <a:noFill/>
        <a:ln w="9525">
          <a:noFill/>
          <a:miter lim="800000"/>
          <a:headEnd/>
          <a:tailEnd/>
        </a:ln>
      </xdr:spPr>
    </xdr:pic>
    <xdr:clientData/>
  </xdr:twoCellAnchor>
  <xdr:twoCellAnchor editAs="oneCell">
    <xdr:from>
      <xdr:col>0</xdr:col>
      <xdr:colOff>1028700</xdr:colOff>
      <xdr:row>1</xdr:row>
      <xdr:rowOff>114300</xdr:rowOff>
    </xdr:from>
    <xdr:to>
      <xdr:col>1</xdr:col>
      <xdr:colOff>76906</xdr:colOff>
      <xdr:row>4</xdr:row>
      <xdr:rowOff>153811</xdr:rowOff>
    </xdr:to>
    <xdr:pic>
      <xdr:nvPicPr>
        <xdr:cNvPr id="7" name="Imagen 6">
          <a:extLst>
            <a:ext uri="{FF2B5EF4-FFF2-40B4-BE49-F238E27FC236}">
              <a16:creationId xmlns:a16="http://schemas.microsoft.com/office/drawing/2014/main" id="{3DA0D57B-36F9-4CF0-8BA1-734AC1AF9FA6}"/>
            </a:ext>
          </a:extLst>
        </xdr:cNvPr>
        <xdr:cNvPicPr/>
      </xdr:nvPicPr>
      <xdr:blipFill>
        <a:blip xmlns:r="http://schemas.openxmlformats.org/officeDocument/2006/relationships" r:embed="rId3"/>
        <a:stretch>
          <a:fillRect/>
        </a:stretch>
      </xdr:blipFill>
      <xdr:spPr>
        <a:xfrm>
          <a:off x="1028700" y="298450"/>
          <a:ext cx="1613606" cy="5919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C52"/>
  <sheetViews>
    <sheetView workbookViewId="0">
      <selection activeCell="C37" sqref="C37"/>
    </sheetView>
  </sheetViews>
  <sheetFormatPr baseColWidth="10" defaultColWidth="11.42578125" defaultRowHeight="12.75"/>
  <cols>
    <col min="1" max="1" width="2.28515625" style="1" customWidth="1"/>
    <col min="2" max="2" width="33.28515625" style="1" customWidth="1"/>
    <col min="3" max="3" width="129.85546875" style="1" customWidth="1"/>
    <col min="4" max="16384" width="11.42578125" style="1"/>
  </cols>
  <sheetData>
    <row r="1" spans="2:3" ht="13.5" thickBot="1"/>
    <row r="2" spans="2:3">
      <c r="B2" s="11"/>
      <c r="C2" s="61" t="s">
        <v>0</v>
      </c>
    </row>
    <row r="3" spans="2:3">
      <c r="B3" s="12"/>
      <c r="C3" s="62" t="s">
        <v>1</v>
      </c>
    </row>
    <row r="4" spans="2:3">
      <c r="B4" s="12"/>
      <c r="C4" s="62" t="s">
        <v>2</v>
      </c>
    </row>
    <row r="5" spans="2:3">
      <c r="B5" s="12"/>
      <c r="C5" s="13"/>
    </row>
    <row r="6" spans="2:3" ht="12.75" customHeight="1">
      <c r="B6" s="14"/>
      <c r="C6" s="62" t="s">
        <v>3</v>
      </c>
    </row>
    <row r="7" spans="2:3">
      <c r="B7" s="12"/>
      <c r="C7" s="63" t="s">
        <v>4</v>
      </c>
    </row>
    <row r="8" spans="2:3">
      <c r="B8" s="15"/>
      <c r="C8" s="62">
        <v>2012</v>
      </c>
    </row>
    <row r="9" spans="2:3" ht="13.5" thickBot="1">
      <c r="B9" s="16"/>
      <c r="C9" s="16"/>
    </row>
    <row r="10" spans="2:3" ht="15.75" thickBot="1">
      <c r="B10" s="17" t="s">
        <v>5</v>
      </c>
      <c r="C10" s="18" t="s">
        <v>6</v>
      </c>
    </row>
    <row r="11" spans="2:3">
      <c r="B11" s="46" t="s">
        <v>7</v>
      </c>
      <c r="C11" s="64" t="s">
        <v>8</v>
      </c>
    </row>
    <row r="12" spans="2:3">
      <c r="B12" s="19" t="s">
        <v>9</v>
      </c>
      <c r="C12" s="64" t="s">
        <v>10</v>
      </c>
    </row>
    <row r="13" spans="2:3">
      <c r="B13" s="20" t="s">
        <v>11</v>
      </c>
      <c r="C13" s="64" t="s">
        <v>12</v>
      </c>
    </row>
    <row r="14" spans="2:3">
      <c r="B14" s="20" t="s">
        <v>13</v>
      </c>
      <c r="C14" s="64" t="s">
        <v>14</v>
      </c>
    </row>
    <row r="15" spans="2:3" ht="69" customHeight="1">
      <c r="B15" s="20" t="s">
        <v>15</v>
      </c>
      <c r="C15" s="124" t="s">
        <v>16</v>
      </c>
    </row>
    <row r="16" spans="2:3" ht="17.25" customHeight="1">
      <c r="B16" s="20" t="s">
        <v>17</v>
      </c>
      <c r="C16" s="115" t="s">
        <v>18</v>
      </c>
    </row>
    <row r="17" spans="2:3" ht="102">
      <c r="B17" s="45" t="s">
        <v>19</v>
      </c>
      <c r="C17" s="66" t="s">
        <v>20</v>
      </c>
    </row>
    <row r="18" spans="2:3" ht="38.25">
      <c r="B18" s="277" t="s">
        <v>21</v>
      </c>
      <c r="C18" s="67" t="s">
        <v>22</v>
      </c>
    </row>
    <row r="19" spans="2:3">
      <c r="B19" s="278"/>
      <c r="C19" s="68" t="s">
        <v>23</v>
      </c>
    </row>
    <row r="20" spans="2:3">
      <c r="B20" s="278"/>
      <c r="C20" s="68" t="s">
        <v>24</v>
      </c>
    </row>
    <row r="21" spans="2:3" ht="105" customHeight="1">
      <c r="B21" s="45" t="s">
        <v>25</v>
      </c>
      <c r="C21" s="65" t="s">
        <v>26</v>
      </c>
    </row>
    <row r="22" spans="2:3">
      <c r="B22" s="20" t="s">
        <v>27</v>
      </c>
      <c r="C22" s="65" t="s">
        <v>28</v>
      </c>
    </row>
    <row r="23" spans="2:3">
      <c r="B23" s="20" t="s">
        <v>29</v>
      </c>
      <c r="C23" s="69" t="s">
        <v>30</v>
      </c>
    </row>
    <row r="24" spans="2:3">
      <c r="B24" s="20" t="s">
        <v>31</v>
      </c>
      <c r="C24" s="65" t="s">
        <v>32</v>
      </c>
    </row>
    <row r="25" spans="2:3">
      <c r="B25" s="20" t="s">
        <v>33</v>
      </c>
      <c r="C25" s="69" t="s">
        <v>34</v>
      </c>
    </row>
    <row r="26" spans="2:3">
      <c r="B26" s="20" t="s">
        <v>35</v>
      </c>
      <c r="C26" s="65" t="s">
        <v>36</v>
      </c>
    </row>
    <row r="27" spans="2:3">
      <c r="B27" s="20" t="s">
        <v>37</v>
      </c>
      <c r="C27" s="65" t="s">
        <v>38</v>
      </c>
    </row>
    <row r="28" spans="2:3">
      <c r="B28" s="20" t="s">
        <v>39</v>
      </c>
      <c r="C28" s="65" t="s">
        <v>40</v>
      </c>
    </row>
    <row r="29" spans="2:3" ht="15" customHeight="1">
      <c r="B29" s="20" t="s">
        <v>41</v>
      </c>
      <c r="C29" s="65" t="s">
        <v>42</v>
      </c>
    </row>
    <row r="30" spans="2:3">
      <c r="B30" s="20" t="s">
        <v>43</v>
      </c>
      <c r="C30" s="65" t="s">
        <v>44</v>
      </c>
    </row>
    <row r="31" spans="2:3">
      <c r="B31" s="20" t="s">
        <v>45</v>
      </c>
      <c r="C31" s="65" t="s">
        <v>46</v>
      </c>
    </row>
    <row r="32" spans="2:3">
      <c r="B32" s="20" t="s">
        <v>47</v>
      </c>
      <c r="C32" s="64" t="s">
        <v>48</v>
      </c>
    </row>
    <row r="33" spans="2:3">
      <c r="B33" s="20" t="s">
        <v>49</v>
      </c>
      <c r="C33" s="64" t="s">
        <v>50</v>
      </c>
    </row>
    <row r="34" spans="2:3" ht="13.5" thickBot="1">
      <c r="B34" s="45" t="s">
        <v>51</v>
      </c>
      <c r="C34" s="64" t="s">
        <v>52</v>
      </c>
    </row>
    <row r="35" spans="2:3" ht="13.5" thickBot="1">
      <c r="B35" s="279"/>
      <c r="C35" s="280"/>
    </row>
    <row r="36" spans="2:3">
      <c r="B36" s="281"/>
      <c r="C36" s="21"/>
    </row>
    <row r="37" spans="2:3" ht="14.45" customHeight="1">
      <c r="B37" s="282"/>
      <c r="C37" s="22"/>
    </row>
    <row r="38" spans="2:3" ht="14.45" customHeight="1">
      <c r="B38" s="282"/>
      <c r="C38" s="22"/>
    </row>
    <row r="39" spans="2:3" ht="14.45" customHeight="1">
      <c r="B39" s="282"/>
      <c r="C39" s="22"/>
    </row>
    <row r="40" spans="2:3" ht="15" customHeight="1" thickBot="1">
      <c r="B40" s="283"/>
      <c r="C40" s="23"/>
    </row>
    <row r="41" spans="2:3" ht="15">
      <c r="B41" s="2"/>
    </row>
    <row r="42" spans="2:3" ht="15">
      <c r="B42" s="2"/>
    </row>
    <row r="43" spans="2:3" ht="15">
      <c r="B43" s="2"/>
    </row>
    <row r="44" spans="2:3" ht="15">
      <c r="B44" s="2"/>
    </row>
    <row r="45" spans="2:3" ht="15">
      <c r="B45" s="2"/>
    </row>
    <row r="46" spans="2:3" ht="15">
      <c r="B46" s="2"/>
    </row>
    <row r="47" spans="2:3" ht="15">
      <c r="B47" s="2"/>
    </row>
    <row r="48" spans="2:3" ht="15">
      <c r="B48" s="2"/>
    </row>
    <row r="49" spans="2:2" ht="15">
      <c r="B49" s="2"/>
    </row>
    <row r="50" spans="2:2" ht="15">
      <c r="B50" s="2"/>
    </row>
    <row r="51" spans="2:2" ht="15">
      <c r="B51" s="2"/>
    </row>
    <row r="52" spans="2:2" ht="15">
      <c r="B52" s="2"/>
    </row>
  </sheetData>
  <mergeCells count="3">
    <mergeCell ref="B18:B20"/>
    <mergeCell ref="B35:C35"/>
    <mergeCell ref="B36:B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J28"/>
  <sheetViews>
    <sheetView topLeftCell="A4" workbookViewId="0">
      <selection activeCell="J23" sqref="J23"/>
    </sheetView>
  </sheetViews>
  <sheetFormatPr baseColWidth="10" defaultColWidth="11.42578125" defaultRowHeight="15"/>
  <cols>
    <col min="1" max="1" width="16.140625" style="2" customWidth="1"/>
    <col min="2" max="2" width="4.5703125" style="2" customWidth="1"/>
    <col min="3" max="7" width="3.28515625" style="2" customWidth="1"/>
    <col min="8" max="8" width="5.42578125" style="2" customWidth="1"/>
    <col min="9" max="9" width="10" style="2" customWidth="1"/>
    <col min="10" max="10" width="72.28515625" style="2" customWidth="1"/>
    <col min="11" max="16384" width="11.42578125" style="2"/>
  </cols>
  <sheetData>
    <row r="1" spans="1:10" hidden="1"/>
    <row r="2" spans="1:10" hidden="1"/>
    <row r="3" spans="1:10" hidden="1"/>
    <row r="4" spans="1:10" ht="21">
      <c r="A4" s="284"/>
      <c r="C4" s="4" t="s">
        <v>53</v>
      </c>
      <c r="D4" s="5"/>
      <c r="E4" s="5"/>
      <c r="F4" s="5"/>
    </row>
    <row r="5" spans="1:10" ht="15.75">
      <c r="A5" s="284"/>
      <c r="C5" s="6" t="s">
        <v>177</v>
      </c>
    </row>
    <row r="6" spans="1:10">
      <c r="A6" s="284"/>
    </row>
    <row r="7" spans="1:10" ht="18.75">
      <c r="A7" s="284"/>
      <c r="D7" s="7" t="s">
        <v>54</v>
      </c>
    </row>
    <row r="8" spans="1:10" ht="24" customHeight="1">
      <c r="D8" s="7"/>
      <c r="E8" s="70" t="s">
        <v>55</v>
      </c>
      <c r="F8" s="70"/>
      <c r="G8" s="70"/>
      <c r="H8" s="71"/>
      <c r="I8" s="71"/>
      <c r="J8" s="71"/>
    </row>
    <row r="9" spans="1:10" ht="18.75">
      <c r="D9" s="7"/>
      <c r="E9" s="71"/>
      <c r="F9" s="72" t="s">
        <v>56</v>
      </c>
      <c r="G9" s="71"/>
      <c r="H9" s="71"/>
      <c r="I9" s="71"/>
      <c r="J9" s="71"/>
    </row>
    <row r="10" spans="1:10" ht="15" customHeight="1">
      <c r="D10" s="7"/>
      <c r="I10" s="9" t="s">
        <v>57</v>
      </c>
      <c r="J10" s="9" t="s">
        <v>58</v>
      </c>
    </row>
    <row r="11" spans="1:10" ht="15" customHeight="1">
      <c r="D11" s="7"/>
      <c r="I11" s="39" t="s">
        <v>59</v>
      </c>
      <c r="J11" s="39" t="s">
        <v>60</v>
      </c>
    </row>
    <row r="12" spans="1:10" ht="15" customHeight="1">
      <c r="D12" s="7"/>
      <c r="I12" s="39" t="s">
        <v>61</v>
      </c>
      <c r="J12" s="39" t="s">
        <v>62</v>
      </c>
    </row>
    <row r="13" spans="1:10" ht="15" customHeight="1">
      <c r="D13" s="7"/>
      <c r="I13" s="39" t="s">
        <v>63</v>
      </c>
      <c r="J13" s="39" t="s">
        <v>64</v>
      </c>
    </row>
    <row r="14" spans="1:10" ht="15" customHeight="1">
      <c r="D14" s="7"/>
      <c r="I14" s="39" t="s">
        <v>65</v>
      </c>
      <c r="J14" s="39" t="s">
        <v>66</v>
      </c>
    </row>
    <row r="15" spans="1:10">
      <c r="I15" s="39" t="s">
        <v>67</v>
      </c>
      <c r="J15" s="39" t="s">
        <v>68</v>
      </c>
    </row>
    <row r="16" spans="1:10">
      <c r="I16" s="39" t="s">
        <v>69</v>
      </c>
      <c r="J16" s="39" t="s">
        <v>70</v>
      </c>
    </row>
    <row r="17" spans="8:10">
      <c r="H17" s="8"/>
      <c r="J17" s="10"/>
    </row>
    <row r="18" spans="8:10">
      <c r="I18" s="10"/>
      <c r="J18" s="10"/>
    </row>
    <row r="19" spans="8:10">
      <c r="I19" s="10"/>
      <c r="J19" s="10"/>
    </row>
    <row r="20" spans="8:10">
      <c r="I20" s="10"/>
      <c r="J20" s="10"/>
    </row>
    <row r="21" spans="8:10">
      <c r="I21" s="10"/>
      <c r="J21" s="10"/>
    </row>
    <row r="22" spans="8:10">
      <c r="I22" s="10"/>
      <c r="J22" s="10"/>
    </row>
    <row r="23" spans="8:10">
      <c r="I23" s="10"/>
      <c r="J23" s="10"/>
    </row>
    <row r="24" spans="8:10">
      <c r="I24" s="10"/>
      <c r="J24" s="10"/>
    </row>
    <row r="25" spans="8:10">
      <c r="I25" s="10"/>
      <c r="J25" s="10"/>
    </row>
    <row r="26" spans="8:10">
      <c r="I26" s="10"/>
      <c r="J26" s="10"/>
    </row>
    <row r="27" spans="8:10">
      <c r="I27" s="10"/>
      <c r="J27" s="10"/>
    </row>
    <row r="28" spans="8:10">
      <c r="I28" s="10"/>
      <c r="J28" s="10"/>
    </row>
  </sheetData>
  <mergeCells count="1">
    <mergeCell ref="A4:A7"/>
  </mergeCells>
  <hyperlinks>
    <hyperlink ref="I11" location="'Cuadro 1'!A1" display="Cuadro 1" xr:uid="{00000000-0004-0000-0100-000000000000}"/>
    <hyperlink ref="J11" location="'Cuadro 1'!A1" display="Producción nacionales de cemento gris" xr:uid="{00000000-0004-0000-0100-000001000000}"/>
    <hyperlink ref="I12" location="'Cuadro 2'!A1" display="Cuadro 2" xr:uid="{00000000-0004-0000-0100-000002000000}"/>
    <hyperlink ref="J12" location="'Cuadro 2'!A1" display="Despachos nacionales de cemento gris" xr:uid="{00000000-0004-0000-0100-000003000000}"/>
    <hyperlink ref="I13" location="'Cuadro 3'!A1" display="Cuadro 3" xr:uid="{00000000-0004-0000-0100-000004000000}"/>
    <hyperlink ref="J13" location="'Cuadro 4'!A1" display="Despachos de cemento gris a Bogotá" xr:uid="{00000000-0004-0000-0100-000005000000}"/>
    <hyperlink ref="I14" location="'Cuadro 4'!A1" display="Cuadro 4" xr:uid="{00000000-0004-0000-0100-000006000000}"/>
    <hyperlink ref="J14" location="'Cuadro 6'!A1" display="Bogotá. Número de viviendas VIP, VIS y No VIS habilitadas por localidad" xr:uid="{00000000-0004-0000-0100-000007000000}"/>
    <hyperlink ref="I15" location="'Cuadro 5 '!A1" display="Cuadro 5" xr:uid="{00000000-0004-0000-0100-000008000000}"/>
    <hyperlink ref="J15" location="'Cuadro 6'!A1" display="Despachos de cemento gris a Bogotá, según canal de distribución" xr:uid="{00000000-0004-0000-0100-000009000000}"/>
    <hyperlink ref="J16" location="'Cuadro 3'!A1" display="SMMLV y valor vigente por tipo de vivienda" xr:uid="{00000000-0004-0000-0100-00000A000000}"/>
    <hyperlink ref="I16" location="'Cuadro 6'!A1" display="Cuadro 6" xr:uid="{00000000-0004-0000-0100-00000B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236"/>
  <sheetViews>
    <sheetView showGridLines="0" zoomScale="90" zoomScaleNormal="90" workbookViewId="0">
      <pane xSplit="1" ySplit="13" topLeftCell="B201" activePane="bottomRight" state="frozen"/>
      <selection pane="topRight" activeCell="B1" sqref="B1"/>
      <selection pane="bottomLeft" activeCell="A14" sqref="A14"/>
      <selection pane="bottomRight" activeCell="C219" sqref="C219"/>
    </sheetView>
  </sheetViews>
  <sheetFormatPr baseColWidth="10" defaultColWidth="11.42578125" defaultRowHeight="15"/>
  <cols>
    <col min="2" max="2" width="20.5703125" customWidth="1"/>
    <col min="3" max="3" width="17.140625" style="73" customWidth="1"/>
    <col min="4" max="5" width="17.140625" customWidth="1"/>
    <col min="6" max="7" width="18.140625" customWidth="1"/>
  </cols>
  <sheetData>
    <row r="1" spans="1:7" s="3" customFormat="1" ht="12.75">
      <c r="C1" s="99"/>
    </row>
    <row r="2" spans="1:7" s="3" customFormat="1" ht="12.75">
      <c r="A2" s="289" t="s">
        <v>71</v>
      </c>
      <c r="B2" s="290"/>
      <c r="C2" s="290"/>
      <c r="D2" s="290"/>
      <c r="E2" s="290"/>
      <c r="F2" s="290"/>
      <c r="G2" s="291"/>
    </row>
    <row r="3" spans="1:7" s="3" customFormat="1" ht="12.75">
      <c r="A3" s="292" t="s">
        <v>72</v>
      </c>
      <c r="B3" s="293"/>
      <c r="C3" s="293"/>
      <c r="D3" s="293"/>
      <c r="E3" s="293"/>
      <c r="F3" s="293"/>
      <c r="G3" s="294"/>
    </row>
    <row r="4" spans="1:7" s="3" customFormat="1" ht="12.75">
      <c r="A4" s="292" t="s">
        <v>2</v>
      </c>
      <c r="B4" s="293"/>
      <c r="C4" s="293"/>
      <c r="D4" s="293"/>
      <c r="E4" s="293"/>
      <c r="F4" s="293"/>
      <c r="G4" s="294"/>
    </row>
    <row r="5" spans="1:7" s="3" customFormat="1" ht="12.75">
      <c r="A5" s="292" t="s">
        <v>73</v>
      </c>
      <c r="B5" s="293"/>
      <c r="C5" s="293"/>
      <c r="D5" s="293"/>
      <c r="E5" s="293"/>
      <c r="F5" s="293"/>
      <c r="G5" s="294"/>
    </row>
    <row r="6" spans="1:7" s="3" customFormat="1" ht="12.75">
      <c r="A6" s="24"/>
      <c r="B6" s="25"/>
      <c r="C6" s="117"/>
      <c r="G6" s="26"/>
    </row>
    <row r="7" spans="1:7" s="3" customFormat="1" ht="12.75" customHeight="1">
      <c r="A7" s="295" t="s">
        <v>74</v>
      </c>
      <c r="B7" s="296"/>
      <c r="C7" s="296"/>
      <c r="D7" s="296"/>
      <c r="E7" s="296"/>
      <c r="F7" s="296"/>
      <c r="G7" s="297"/>
    </row>
    <row r="8" spans="1:7" s="3" customFormat="1" ht="12.75" customHeight="1">
      <c r="A8" s="295" t="s">
        <v>75</v>
      </c>
      <c r="B8" s="296"/>
      <c r="C8" s="296"/>
      <c r="D8" s="296"/>
      <c r="E8" s="296"/>
      <c r="F8" s="296"/>
      <c r="G8" s="297"/>
    </row>
    <row r="9" spans="1:7" s="27" customFormat="1" ht="12.75" customHeight="1">
      <c r="A9" s="295" t="s">
        <v>176</v>
      </c>
      <c r="B9" s="296"/>
      <c r="C9" s="296"/>
      <c r="D9" s="296"/>
      <c r="E9" s="296"/>
      <c r="F9" s="296"/>
      <c r="G9" s="297"/>
    </row>
    <row r="10" spans="1:7" s="27" customFormat="1" ht="12.75">
      <c r="A10" s="28"/>
      <c r="B10" s="29"/>
      <c r="C10" s="29"/>
      <c r="G10" s="30"/>
    </row>
    <row r="11" spans="1:7" s="3" customFormat="1" ht="12.75">
      <c r="A11" s="31"/>
      <c r="B11" s="32"/>
      <c r="C11" s="118"/>
      <c r="D11" s="33"/>
      <c r="E11" s="33"/>
      <c r="F11" s="33"/>
      <c r="G11" s="34"/>
    </row>
    <row r="12" spans="1:7" ht="15" customHeight="1">
      <c r="A12" s="298" t="s">
        <v>76</v>
      </c>
      <c r="B12" s="298" t="s">
        <v>77</v>
      </c>
      <c r="C12" s="298" t="s">
        <v>78</v>
      </c>
      <c r="D12" s="299" t="s">
        <v>79</v>
      </c>
      <c r="E12" s="299"/>
      <c r="F12" s="299"/>
      <c r="G12" s="299"/>
    </row>
    <row r="13" spans="1:7">
      <c r="A13" s="298"/>
      <c r="B13" s="298"/>
      <c r="C13" s="298"/>
      <c r="D13" s="176" t="s">
        <v>80</v>
      </c>
      <c r="E13" s="176" t="s">
        <v>81</v>
      </c>
      <c r="F13" s="176" t="s">
        <v>82</v>
      </c>
      <c r="G13" s="176" t="s">
        <v>83</v>
      </c>
    </row>
    <row r="14" spans="1:7">
      <c r="A14" s="285">
        <v>2008</v>
      </c>
      <c r="B14" s="40" t="s">
        <v>84</v>
      </c>
      <c r="C14" s="104">
        <v>979</v>
      </c>
      <c r="D14" s="54"/>
      <c r="E14" s="47"/>
      <c r="F14" s="48"/>
      <c r="G14" s="47"/>
    </row>
    <row r="15" spans="1:7">
      <c r="A15" s="286"/>
      <c r="B15" s="41" t="s">
        <v>85</v>
      </c>
      <c r="C15" s="104">
        <v>1382</v>
      </c>
      <c r="D15" s="55">
        <v>41.164453524004074</v>
      </c>
      <c r="E15" s="59"/>
      <c r="F15" s="56"/>
      <c r="G15" s="59"/>
    </row>
    <row r="16" spans="1:7">
      <c r="A16" s="286"/>
      <c r="B16" s="41" t="s">
        <v>86</v>
      </c>
      <c r="C16" s="104">
        <v>1295</v>
      </c>
      <c r="D16" s="55">
        <v>-6.2952243125904488</v>
      </c>
      <c r="E16" s="59"/>
      <c r="F16" s="56"/>
      <c r="G16" s="59"/>
    </row>
    <row r="17" spans="1:7">
      <c r="A17" s="286"/>
      <c r="B17" s="41" t="s">
        <v>87</v>
      </c>
      <c r="C17" s="104">
        <v>1517</v>
      </c>
      <c r="D17" s="55">
        <v>17.142857142857153</v>
      </c>
      <c r="E17" s="59"/>
      <c r="F17" s="56"/>
      <c r="G17" s="59"/>
    </row>
    <row r="18" spans="1:7">
      <c r="A18" s="286"/>
      <c r="B18" s="41" t="s">
        <v>88</v>
      </c>
      <c r="C18" s="104">
        <v>789</v>
      </c>
      <c r="D18" s="55">
        <v>-47.989452867501647</v>
      </c>
      <c r="E18" s="59"/>
      <c r="F18" s="56"/>
      <c r="G18" s="59"/>
    </row>
    <row r="19" spans="1:7">
      <c r="A19" s="286"/>
      <c r="B19" s="41" t="s">
        <v>89</v>
      </c>
      <c r="C19" s="104">
        <v>802</v>
      </c>
      <c r="D19" s="55">
        <v>1.6476552598225567</v>
      </c>
      <c r="E19" s="59"/>
      <c r="F19" s="56"/>
      <c r="G19" s="59"/>
    </row>
    <row r="20" spans="1:7">
      <c r="A20" s="286"/>
      <c r="B20" s="41" t="s">
        <v>90</v>
      </c>
      <c r="C20" s="104">
        <v>741</v>
      </c>
      <c r="D20" s="55">
        <v>-7.6059850374064837</v>
      </c>
      <c r="E20" s="59"/>
      <c r="F20" s="56"/>
      <c r="G20" s="59"/>
    </row>
    <row r="21" spans="1:7">
      <c r="A21" s="286"/>
      <c r="B21" s="41" t="s">
        <v>91</v>
      </c>
      <c r="C21" s="104">
        <v>1343</v>
      </c>
      <c r="D21" s="55">
        <v>81.241565452091749</v>
      </c>
      <c r="E21" s="59"/>
      <c r="F21" s="56"/>
      <c r="G21" s="59"/>
    </row>
    <row r="22" spans="1:7">
      <c r="A22" s="286"/>
      <c r="B22" s="41" t="s">
        <v>92</v>
      </c>
      <c r="C22" s="104">
        <v>738</v>
      </c>
      <c r="D22" s="55">
        <v>-45.04839910647803</v>
      </c>
      <c r="E22" s="59"/>
      <c r="F22" s="56"/>
      <c r="G22" s="59"/>
    </row>
    <row r="23" spans="1:7">
      <c r="A23" s="286"/>
      <c r="B23" s="41" t="s">
        <v>93</v>
      </c>
      <c r="C23" s="104">
        <v>883</v>
      </c>
      <c r="D23" s="55">
        <v>19.647696476964754</v>
      </c>
      <c r="E23" s="59"/>
      <c r="F23" s="56"/>
      <c r="G23" s="59"/>
    </row>
    <row r="24" spans="1:7">
      <c r="A24" s="286"/>
      <c r="B24" s="41" t="s">
        <v>94</v>
      </c>
      <c r="C24" s="104">
        <v>1212</v>
      </c>
      <c r="D24" s="55">
        <v>37.259343148357885</v>
      </c>
      <c r="E24" s="59"/>
      <c r="F24" s="56"/>
      <c r="G24" s="59"/>
    </row>
    <row r="25" spans="1:7">
      <c r="A25" s="287"/>
      <c r="B25" s="42" t="s">
        <v>95</v>
      </c>
      <c r="C25" s="106">
        <v>2388</v>
      </c>
      <c r="D25" s="57">
        <v>97.029702970297024</v>
      </c>
      <c r="E25" s="60"/>
      <c r="F25" s="58"/>
      <c r="G25" s="60"/>
    </row>
    <row r="26" spans="1:7">
      <c r="A26" s="285">
        <v>2009</v>
      </c>
      <c r="B26" s="40" t="s">
        <v>84</v>
      </c>
      <c r="C26" s="104">
        <v>1935</v>
      </c>
      <c r="D26" s="55">
        <v>-18.969849246231149</v>
      </c>
      <c r="E26" s="59">
        <v>97.650663942798786</v>
      </c>
      <c r="F26" s="59">
        <v>97.650663942798801</v>
      </c>
      <c r="G26" s="59"/>
    </row>
    <row r="27" spans="1:7">
      <c r="A27" s="286"/>
      <c r="B27" s="41" t="s">
        <v>85</v>
      </c>
      <c r="C27" s="104">
        <v>1826</v>
      </c>
      <c r="D27" s="55">
        <v>-5.633074935400515</v>
      </c>
      <c r="E27" s="59">
        <v>59.296908089792453</v>
      </c>
      <c r="F27" s="59">
        <v>32.127351664254718</v>
      </c>
      <c r="G27" s="59"/>
    </row>
    <row r="28" spans="1:7">
      <c r="A28" s="286"/>
      <c r="B28" s="41" t="s">
        <v>86</v>
      </c>
      <c r="C28" s="104">
        <v>781</v>
      </c>
      <c r="D28" s="55">
        <v>-57.228915662650607</v>
      </c>
      <c r="E28" s="59">
        <v>24.234135667396046</v>
      </c>
      <c r="F28" s="59">
        <v>-39.691119691119695</v>
      </c>
      <c r="G28" s="59"/>
    </row>
    <row r="29" spans="1:7">
      <c r="A29" s="286"/>
      <c r="B29" s="41" t="s">
        <v>87</v>
      </c>
      <c r="C29" s="104">
        <v>932</v>
      </c>
      <c r="D29" s="55">
        <v>19.334186939820739</v>
      </c>
      <c r="E29" s="59">
        <v>5.8186738836265164</v>
      </c>
      <c r="F29" s="59">
        <v>-38.562953197099539</v>
      </c>
      <c r="G29" s="59"/>
    </row>
    <row r="30" spans="1:7">
      <c r="A30" s="286"/>
      <c r="B30" s="41" t="s">
        <v>88</v>
      </c>
      <c r="C30" s="104">
        <v>1287</v>
      </c>
      <c r="D30" s="55">
        <v>38.090128755364816</v>
      </c>
      <c r="E30" s="59">
        <v>13.401543106340171</v>
      </c>
      <c r="F30" s="59">
        <v>63.11787072243348</v>
      </c>
      <c r="G30" s="59"/>
    </row>
    <row r="31" spans="1:7">
      <c r="A31" s="286"/>
      <c r="B31" s="41" t="s">
        <v>89</v>
      </c>
      <c r="C31" s="104">
        <v>605</v>
      </c>
      <c r="D31" s="55">
        <v>-52.991452991452995</v>
      </c>
      <c r="E31" s="59">
        <v>8.900059136605563</v>
      </c>
      <c r="F31" s="59">
        <v>-24.563591022443887</v>
      </c>
      <c r="G31" s="59"/>
    </row>
    <row r="32" spans="1:7">
      <c r="A32" s="286"/>
      <c r="B32" s="41" t="s">
        <v>90</v>
      </c>
      <c r="C32" s="104">
        <v>532</v>
      </c>
      <c r="D32" s="55">
        <v>-12.066115702479337</v>
      </c>
      <c r="E32" s="59">
        <v>5.2365089940040122</v>
      </c>
      <c r="F32" s="59">
        <v>-28.205128205128204</v>
      </c>
      <c r="G32" s="59"/>
    </row>
    <row r="33" spans="1:7">
      <c r="A33" s="286"/>
      <c r="B33" s="41" t="s">
        <v>91</v>
      </c>
      <c r="C33" s="104">
        <v>1207</v>
      </c>
      <c r="D33" s="55">
        <v>126.87969924812029</v>
      </c>
      <c r="E33" s="59">
        <v>2.9046112115732399</v>
      </c>
      <c r="F33" s="59">
        <v>-10.12658227848101</v>
      </c>
      <c r="G33" s="59"/>
    </row>
    <row r="34" spans="1:7">
      <c r="A34" s="286"/>
      <c r="B34" s="41" t="s">
        <v>92</v>
      </c>
      <c r="C34" s="104">
        <v>1241</v>
      </c>
      <c r="D34" s="55">
        <v>2.816901408450704</v>
      </c>
      <c r="E34" s="59">
        <v>7.9282286668057651</v>
      </c>
      <c r="F34" s="59">
        <v>68.157181571815727</v>
      </c>
      <c r="G34" s="59"/>
    </row>
    <row r="35" spans="1:7">
      <c r="A35" s="286"/>
      <c r="B35" s="41" t="s">
        <v>93</v>
      </c>
      <c r="C35" s="104">
        <v>836</v>
      </c>
      <c r="D35" s="55">
        <v>-32.634971796937947</v>
      </c>
      <c r="E35" s="59">
        <v>6.8105836278536742</v>
      </c>
      <c r="F35" s="59">
        <v>-5.3227633069082572</v>
      </c>
      <c r="G35" s="59"/>
    </row>
    <row r="36" spans="1:7">
      <c r="A36" s="286"/>
      <c r="B36" s="41" t="s">
        <v>94</v>
      </c>
      <c r="C36" s="104">
        <v>2613</v>
      </c>
      <c r="D36" s="55">
        <v>212.55980861244018</v>
      </c>
      <c r="E36" s="59">
        <v>18.097765602260083</v>
      </c>
      <c r="F36" s="59">
        <v>115.59405940594058</v>
      </c>
      <c r="G36" s="59"/>
    </row>
    <row r="37" spans="1:7">
      <c r="A37" s="287"/>
      <c r="B37" s="41" t="s">
        <v>95</v>
      </c>
      <c r="C37" s="106">
        <v>972</v>
      </c>
      <c r="D37" s="57">
        <v>-62.801377726750864</v>
      </c>
      <c r="E37" s="60">
        <v>4.9612623498471748</v>
      </c>
      <c r="F37" s="60">
        <v>-59.2964824120603</v>
      </c>
      <c r="G37" s="60">
        <v>4.9612623498471748</v>
      </c>
    </row>
    <row r="38" spans="1:7">
      <c r="A38" s="285">
        <v>2010</v>
      </c>
      <c r="B38" s="37" t="s">
        <v>84</v>
      </c>
      <c r="C38" s="104">
        <v>1666</v>
      </c>
      <c r="D38" s="55">
        <v>71.399176954732496</v>
      </c>
      <c r="E38" s="59">
        <v>-13.90180878552971</v>
      </c>
      <c r="F38" s="59">
        <v>-13.90180878552971</v>
      </c>
      <c r="G38" s="59">
        <v>-3.5074875207986622</v>
      </c>
    </row>
    <row r="39" spans="1:7">
      <c r="A39" s="286"/>
      <c r="B39" s="38" t="s">
        <v>85</v>
      </c>
      <c r="C39" s="104">
        <v>2020</v>
      </c>
      <c r="D39" s="55">
        <v>21.248499399759908</v>
      </c>
      <c r="E39" s="59">
        <v>-1.9941504918904513</v>
      </c>
      <c r="F39" s="59">
        <v>10.62431544359255</v>
      </c>
      <c r="G39" s="59">
        <v>-5.0229491240545627</v>
      </c>
    </row>
    <row r="40" spans="1:7">
      <c r="A40" s="286"/>
      <c r="B40" s="38" t="s">
        <v>86</v>
      </c>
      <c r="C40" s="104">
        <v>2044</v>
      </c>
      <c r="D40" s="55">
        <v>1.1881188118811963</v>
      </c>
      <c r="E40" s="59">
        <v>26.155878467635404</v>
      </c>
      <c r="F40" s="59">
        <v>161.7157490396927</v>
      </c>
      <c r="G40" s="59">
        <v>6.6867268472083055</v>
      </c>
    </row>
    <row r="41" spans="1:7">
      <c r="A41" s="286"/>
      <c r="B41" s="38" t="s">
        <v>87</v>
      </c>
      <c r="C41" s="104">
        <v>365</v>
      </c>
      <c r="D41" s="55">
        <v>-82.142857142857139</v>
      </c>
      <c r="E41" s="59">
        <v>11.34453781512606</v>
      </c>
      <c r="F41" s="59">
        <v>-60.836909871244636</v>
      </c>
      <c r="G41" s="59">
        <v>7.0842032011134251</v>
      </c>
    </row>
    <row r="42" spans="1:7">
      <c r="A42" s="286"/>
      <c r="B42" s="38" t="s">
        <v>88</v>
      </c>
      <c r="C42" s="104">
        <v>2065</v>
      </c>
      <c r="D42" s="55">
        <v>465.7534246575342</v>
      </c>
      <c r="E42" s="59">
        <v>20.6922052950747</v>
      </c>
      <c r="F42" s="59">
        <v>60.45066045066045</v>
      </c>
      <c r="G42" s="59">
        <v>8.7301587301587205</v>
      </c>
    </row>
    <row r="43" spans="1:7">
      <c r="A43" s="286"/>
      <c r="B43" s="38" t="s">
        <v>89</v>
      </c>
      <c r="C43" s="104">
        <v>1500</v>
      </c>
      <c r="D43" s="55">
        <v>-27.360774818401936</v>
      </c>
      <c r="E43" s="59">
        <v>31.143089872386639</v>
      </c>
      <c r="F43" s="59">
        <v>147.93388429752068</v>
      </c>
      <c r="G43" s="59">
        <v>16.29064140140413</v>
      </c>
    </row>
    <row r="44" spans="1:7">
      <c r="A44" s="286"/>
      <c r="B44" s="38" t="s">
        <v>90</v>
      </c>
      <c r="C44" s="104">
        <v>1505</v>
      </c>
      <c r="D44" s="55">
        <v>0.33333333333334281</v>
      </c>
      <c r="E44" s="59">
        <v>41.364902506963773</v>
      </c>
      <c r="F44" s="59">
        <v>182.89473684210526</v>
      </c>
      <c r="G44" s="59">
        <v>24.699211727285302</v>
      </c>
    </row>
    <row r="45" spans="1:7">
      <c r="A45" s="286"/>
      <c r="B45" s="38" t="s">
        <v>91</v>
      </c>
      <c r="C45" s="104">
        <v>1634</v>
      </c>
      <c r="D45" s="55">
        <v>8.5714285714285694</v>
      </c>
      <c r="E45" s="59">
        <v>40.571114772103243</v>
      </c>
      <c r="F45" s="59">
        <v>35.37696768848383</v>
      </c>
      <c r="G45" s="59">
        <v>28.863604634929487</v>
      </c>
    </row>
    <row r="46" spans="1:7">
      <c r="A46" s="286"/>
      <c r="B46" s="38" t="s">
        <v>92</v>
      </c>
      <c r="C46" s="104">
        <v>795</v>
      </c>
      <c r="D46" s="55">
        <v>-51.346389228886167</v>
      </c>
      <c r="E46" s="59">
        <v>31.39377537212448</v>
      </c>
      <c r="F46" s="59">
        <v>-35.938759065269949</v>
      </c>
      <c r="G46" s="59">
        <v>21.48492818126644</v>
      </c>
    </row>
    <row r="47" spans="1:7">
      <c r="A47" s="286"/>
      <c r="B47" s="38" t="s">
        <v>93</v>
      </c>
      <c r="C47" s="104">
        <v>1638</v>
      </c>
      <c r="D47" s="55">
        <v>106.03773584905662</v>
      </c>
      <c r="E47" s="59">
        <v>36.218923269540312</v>
      </c>
      <c r="F47" s="59">
        <v>95.933014354066984</v>
      </c>
      <c r="G47" s="59">
        <v>27.29671221756189</v>
      </c>
    </row>
    <row r="48" spans="1:7">
      <c r="A48" s="286"/>
      <c r="B48" s="38" t="s">
        <v>94</v>
      </c>
      <c r="C48" s="104">
        <v>1123</v>
      </c>
      <c r="D48" s="55">
        <v>-31.440781440781436</v>
      </c>
      <c r="E48" s="59">
        <v>18.557448350851757</v>
      </c>
      <c r="F48" s="59">
        <v>-57.022579410639111</v>
      </c>
      <c r="G48" s="59">
        <v>7.069146635358095</v>
      </c>
    </row>
    <row r="49" spans="1:7">
      <c r="A49" s="287"/>
      <c r="B49" s="38" t="s">
        <v>95</v>
      </c>
      <c r="C49" s="106">
        <v>0</v>
      </c>
      <c r="D49" s="57">
        <v>-100</v>
      </c>
      <c r="E49" s="60">
        <v>10.753707591250759</v>
      </c>
      <c r="F49" s="60">
        <v>-100</v>
      </c>
      <c r="G49" s="60">
        <v>10.753707591250759</v>
      </c>
    </row>
    <row r="50" spans="1:7" ht="17.25">
      <c r="A50" s="285">
        <v>2011</v>
      </c>
      <c r="B50" s="77" t="s">
        <v>96</v>
      </c>
      <c r="C50" s="103">
        <v>898</v>
      </c>
      <c r="D50" s="55" t="s">
        <v>97</v>
      </c>
      <c r="E50" s="59">
        <v>-46.098439375750303</v>
      </c>
      <c r="F50" s="59">
        <v>-46.098439375750303</v>
      </c>
      <c r="G50" s="59">
        <v>7.5113808801213935</v>
      </c>
    </row>
    <row r="51" spans="1:7">
      <c r="A51" s="286"/>
      <c r="B51" s="78" t="s">
        <v>85</v>
      </c>
      <c r="C51" s="80">
        <v>758</v>
      </c>
      <c r="D51" s="55">
        <v>-15.590200445434306</v>
      </c>
      <c r="E51" s="59">
        <v>-55.073250135648401</v>
      </c>
      <c r="F51" s="59">
        <v>-62.475247524752476</v>
      </c>
      <c r="G51" s="59">
        <v>-2.4979580724203743</v>
      </c>
    </row>
    <row r="52" spans="1:7">
      <c r="A52" s="286"/>
      <c r="B52" s="78" t="s">
        <v>86</v>
      </c>
      <c r="C52" s="80">
        <v>2130</v>
      </c>
      <c r="D52" s="55">
        <v>181.00263852242745</v>
      </c>
      <c r="E52" s="59">
        <v>-33.926701570680635</v>
      </c>
      <c r="F52" s="59">
        <v>4.2074363992172152</v>
      </c>
      <c r="G52" s="59">
        <v>-9.6772171732999084</v>
      </c>
    </row>
    <row r="53" spans="1:7">
      <c r="A53" s="286"/>
      <c r="B53" s="78" t="s">
        <v>87</v>
      </c>
      <c r="C53" s="80">
        <v>1371</v>
      </c>
      <c r="D53" s="55">
        <v>-35.633802816901408</v>
      </c>
      <c r="E53" s="59">
        <v>-15.38966365873668</v>
      </c>
      <c r="F53" s="59">
        <v>275.61643835616439</v>
      </c>
      <c r="G53" s="59">
        <v>0.18845853912139887</v>
      </c>
    </row>
    <row r="54" spans="1:7">
      <c r="A54" s="286"/>
      <c r="B54" s="78" t="s">
        <v>88</v>
      </c>
      <c r="C54" s="80">
        <v>1427</v>
      </c>
      <c r="D54" s="55">
        <v>4.0846097738876779</v>
      </c>
      <c r="E54" s="59">
        <v>-19.313725490196077</v>
      </c>
      <c r="F54" s="59">
        <v>-30.895883777239703</v>
      </c>
      <c r="G54" s="59">
        <v>-8.5797352468142947</v>
      </c>
    </row>
    <row r="55" spans="1:7">
      <c r="A55" s="286"/>
      <c r="B55" s="78" t="s">
        <v>89</v>
      </c>
      <c r="C55" s="80">
        <v>872</v>
      </c>
      <c r="D55" s="55">
        <v>-38.892782060266299</v>
      </c>
      <c r="E55" s="59">
        <v>-22.815734989648035</v>
      </c>
      <c r="F55" s="59">
        <v>-41.86666666666666</v>
      </c>
      <c r="G55" s="59">
        <v>-17.056444522595399</v>
      </c>
    </row>
    <row r="56" spans="1:7">
      <c r="A56" s="286"/>
      <c r="B56" s="78" t="s">
        <v>90</v>
      </c>
      <c r="C56" s="80">
        <v>1377</v>
      </c>
      <c r="D56" s="55">
        <v>57.912844036697265</v>
      </c>
      <c r="E56" s="59">
        <v>-20.886699507389167</v>
      </c>
      <c r="F56" s="59">
        <v>-8.5049833887043178</v>
      </c>
      <c r="G56" s="59">
        <v>-22.241321947432624</v>
      </c>
    </row>
    <row r="57" spans="1:7">
      <c r="A57" s="286"/>
      <c r="B57" s="78" t="s">
        <v>91</v>
      </c>
      <c r="C57" s="80">
        <v>1789</v>
      </c>
      <c r="D57" s="55">
        <v>29.92011619462599</v>
      </c>
      <c r="E57" s="59">
        <v>-17.009141339167115</v>
      </c>
      <c r="F57" s="59">
        <v>9.4859241126070941</v>
      </c>
      <c r="G57" s="59">
        <v>-23.200260007583552</v>
      </c>
    </row>
    <row r="58" spans="1:7">
      <c r="A58" s="286"/>
      <c r="B58" s="131" t="s">
        <v>92</v>
      </c>
      <c r="C58" s="80">
        <v>5744</v>
      </c>
      <c r="D58" s="55">
        <v>221.0732252655115</v>
      </c>
      <c r="E58" s="59">
        <v>20.391349124613797</v>
      </c>
      <c r="F58" s="59">
        <v>622.51572327044028</v>
      </c>
      <c r="G58" s="59">
        <v>6.1726339161809705</v>
      </c>
    </row>
    <row r="59" spans="1:7">
      <c r="A59" s="286"/>
      <c r="B59" s="78" t="s">
        <v>93</v>
      </c>
      <c r="C59" s="80">
        <v>772</v>
      </c>
      <c r="D59" s="55">
        <v>-86.559888579387191</v>
      </c>
      <c r="E59" s="59">
        <v>12.513130252100837</v>
      </c>
      <c r="F59" s="59">
        <v>-52.869352869352873</v>
      </c>
      <c r="G59" s="59">
        <v>-2.9547749375564649</v>
      </c>
    </row>
    <row r="60" spans="1:7">
      <c r="A60" s="286"/>
      <c r="B60" s="78" t="s">
        <v>94</v>
      </c>
      <c r="C60" s="80">
        <v>1795</v>
      </c>
      <c r="D60" s="55">
        <v>132.51295336787564</v>
      </c>
      <c r="E60" s="59">
        <v>15.762763680831554</v>
      </c>
      <c r="F60" s="59">
        <v>59.839715048975961</v>
      </c>
      <c r="G60" s="59">
        <v>9.2687712818145087</v>
      </c>
    </row>
    <row r="61" spans="1:7">
      <c r="A61" s="287"/>
      <c r="B61" s="79" t="s">
        <v>95</v>
      </c>
      <c r="C61" s="106">
        <v>1841</v>
      </c>
      <c r="D61" s="57">
        <v>2.5626740947075177</v>
      </c>
      <c r="E61" s="60">
        <v>27.019260165087132</v>
      </c>
      <c r="F61" s="60" t="s">
        <v>98</v>
      </c>
      <c r="G61" s="60">
        <v>27.019260165087132</v>
      </c>
    </row>
    <row r="62" spans="1:7" ht="17.25">
      <c r="A62" s="285">
        <v>2012</v>
      </c>
      <c r="B62" s="40" t="s">
        <v>96</v>
      </c>
      <c r="C62" s="104">
        <v>1371</v>
      </c>
      <c r="D62" s="109">
        <v>-25.529603476371534</v>
      </c>
      <c r="E62" s="59">
        <v>52.672605790645889</v>
      </c>
      <c r="F62" s="59">
        <v>52.672605790645889</v>
      </c>
      <c r="G62" s="59">
        <v>36.312311541669345</v>
      </c>
    </row>
    <row r="63" spans="1:7">
      <c r="A63" s="286"/>
      <c r="B63" s="41" t="s">
        <v>85</v>
      </c>
      <c r="C63" s="104">
        <v>1175</v>
      </c>
      <c r="D63" s="55">
        <v>-14.296134208606858</v>
      </c>
      <c r="E63" s="59">
        <v>53.74396135265701</v>
      </c>
      <c r="F63" s="59">
        <v>55.013192612137203</v>
      </c>
      <c r="G63" s="59">
        <v>51.232111692844683</v>
      </c>
    </row>
    <row r="64" spans="1:7">
      <c r="A64" s="286"/>
      <c r="B64" s="41" t="s">
        <v>86</v>
      </c>
      <c r="C64" s="104">
        <v>656</v>
      </c>
      <c r="D64" s="55">
        <v>-44.170212765957451</v>
      </c>
      <c r="E64" s="59">
        <v>-15.425250924458538</v>
      </c>
      <c r="F64" s="59">
        <v>-69.201877934272304</v>
      </c>
      <c r="G64" s="59">
        <v>40.101311498161124</v>
      </c>
    </row>
    <row r="65" spans="1:7">
      <c r="A65" s="286"/>
      <c r="B65" s="41" t="s">
        <v>87</v>
      </c>
      <c r="C65" s="104">
        <v>1307</v>
      </c>
      <c r="D65" s="55">
        <v>99.237804878048792</v>
      </c>
      <c r="E65" s="59">
        <v>-12.565445026178011</v>
      </c>
      <c r="F65" s="59">
        <v>-4.6681254558716319</v>
      </c>
      <c r="G65" s="59">
        <v>30.544204449633526</v>
      </c>
    </row>
    <row r="66" spans="1:7">
      <c r="A66" s="286"/>
      <c r="B66" s="41" t="s">
        <v>88</v>
      </c>
      <c r="C66" s="104">
        <v>1503</v>
      </c>
      <c r="D66" s="55">
        <v>14.996174445294571</v>
      </c>
      <c r="E66" s="59">
        <v>-8.6877278250303789</v>
      </c>
      <c r="F66" s="59">
        <v>5.3258584442887269</v>
      </c>
      <c r="G66" s="59">
        <v>36.693957642600992</v>
      </c>
    </row>
    <row r="67" spans="1:7">
      <c r="A67" s="286"/>
      <c r="B67" s="41" t="s">
        <v>89</v>
      </c>
      <c r="C67" s="104">
        <v>817</v>
      </c>
      <c r="D67" s="55">
        <v>-45.642049234863599</v>
      </c>
      <c r="E67" s="59">
        <v>-8.4093347639484932</v>
      </c>
      <c r="F67" s="59">
        <v>-6.3073394495412884</v>
      </c>
      <c r="G67" s="59">
        <v>42.371563847077937</v>
      </c>
    </row>
    <row r="68" spans="1:7">
      <c r="A68" s="286"/>
      <c r="B68" s="41" t="s">
        <v>90</v>
      </c>
      <c r="C68" s="104">
        <v>1881</v>
      </c>
      <c r="D68" s="55">
        <v>130.23255813953489</v>
      </c>
      <c r="E68" s="59">
        <v>-1.3925053775614202</v>
      </c>
      <c r="F68" s="59">
        <v>36.601307189542496</v>
      </c>
      <c r="G68" s="59">
        <v>47.265207159666261</v>
      </c>
    </row>
    <row r="69" spans="1:7">
      <c r="A69" s="286"/>
      <c r="B69" s="41" t="s">
        <v>91</v>
      </c>
      <c r="C69" s="104">
        <v>673</v>
      </c>
      <c r="D69" s="55">
        <v>-64.22115895800107</v>
      </c>
      <c r="E69" s="59">
        <v>-11.664469967990968</v>
      </c>
      <c r="F69" s="59">
        <v>-62.381218557853551</v>
      </c>
      <c r="G69" s="59">
        <v>37.783890534631126</v>
      </c>
    </row>
    <row r="70" spans="1:7">
      <c r="A70" s="286"/>
      <c r="B70" s="51" t="s">
        <v>92</v>
      </c>
      <c r="C70" s="104">
        <v>1981</v>
      </c>
      <c r="D70" s="55">
        <v>194.3536404160476</v>
      </c>
      <c r="E70" s="59">
        <v>-30.563363069778816</v>
      </c>
      <c r="F70" s="59">
        <v>-65.511838440111418</v>
      </c>
      <c r="G70" s="59">
        <v>-17.540649343859457</v>
      </c>
    </row>
    <row r="71" spans="1:7">
      <c r="A71" s="286"/>
      <c r="B71" s="41" t="s">
        <v>93</v>
      </c>
      <c r="C71" s="104">
        <v>1230</v>
      </c>
      <c r="D71" s="55">
        <v>-37.910146390711766</v>
      </c>
      <c r="E71" s="59">
        <v>-26.514179017388258</v>
      </c>
      <c r="F71" s="59">
        <v>59.326424870466326</v>
      </c>
      <c r="G71" s="59">
        <v>-11.122063413832763</v>
      </c>
    </row>
    <row r="72" spans="1:7">
      <c r="A72" s="286"/>
      <c r="B72" s="41" t="s">
        <v>94</v>
      </c>
      <c r="C72" s="104">
        <v>1245</v>
      </c>
      <c r="D72" s="55">
        <v>1.2195121951219505</v>
      </c>
      <c r="E72" s="59">
        <v>-26.905403264141967</v>
      </c>
      <c r="F72" s="59">
        <v>-30.640668523676879</v>
      </c>
      <c r="G72" s="59">
        <v>-17.181640521840166</v>
      </c>
    </row>
    <row r="73" spans="1:7">
      <c r="A73" s="287"/>
      <c r="B73" s="42" t="s">
        <v>95</v>
      </c>
      <c r="C73" s="194">
        <v>590</v>
      </c>
      <c r="D73" s="55">
        <v>-52.610441767068274</v>
      </c>
      <c r="E73" s="60">
        <v>-34.302676594888311</v>
      </c>
      <c r="F73" s="60">
        <v>-67.952199891363392</v>
      </c>
      <c r="G73" s="60">
        <v>-30.542986425339365</v>
      </c>
    </row>
    <row r="74" spans="1:7" ht="17.25">
      <c r="A74" s="285">
        <v>2013</v>
      </c>
      <c r="B74" s="77" t="s">
        <v>96</v>
      </c>
      <c r="C74" s="103">
        <v>527</v>
      </c>
      <c r="D74" s="109">
        <v>-10.677966101694921</v>
      </c>
      <c r="E74" s="125">
        <v>-61.560904449307074</v>
      </c>
      <c r="F74" s="126">
        <v>-61.560904449307074</v>
      </c>
      <c r="G74" s="125">
        <v>-36.061561632230429</v>
      </c>
    </row>
    <row r="75" spans="1:7">
      <c r="A75" s="286"/>
      <c r="B75" s="78" t="s">
        <v>85</v>
      </c>
      <c r="C75" s="80">
        <v>508</v>
      </c>
      <c r="D75" s="55">
        <v>-3.6053130929791166</v>
      </c>
      <c r="E75" s="59">
        <v>-59.347996857816185</v>
      </c>
      <c r="F75" s="127">
        <v>-56.765957446808514</v>
      </c>
      <c r="G75" s="59">
        <v>-40.371122599704577</v>
      </c>
    </row>
    <row r="76" spans="1:7">
      <c r="A76" s="286"/>
      <c r="B76" s="78" t="s">
        <v>86</v>
      </c>
      <c r="C76" s="80">
        <v>487</v>
      </c>
      <c r="D76" s="55">
        <v>-4.1338582677165334</v>
      </c>
      <c r="E76" s="59">
        <v>-52.467207995003122</v>
      </c>
      <c r="F76" s="127">
        <v>-25.762195121951208</v>
      </c>
      <c r="G76" s="59">
        <v>-36.854878652798419</v>
      </c>
    </row>
    <row r="77" spans="1:7">
      <c r="A77" s="286"/>
      <c r="B77" s="78" t="s">
        <v>87</v>
      </c>
      <c r="C77" s="80">
        <v>1412</v>
      </c>
      <c r="D77" s="55">
        <v>189.93839835728954</v>
      </c>
      <c r="E77" s="59">
        <v>-34.930139720558884</v>
      </c>
      <c r="F77" s="127">
        <v>8.0336648814078018</v>
      </c>
      <c r="G77" s="59">
        <v>-36.132366093610258</v>
      </c>
    </row>
    <row r="78" spans="1:7">
      <c r="A78" s="286"/>
      <c r="B78" s="78" t="s">
        <v>88</v>
      </c>
      <c r="C78" s="80">
        <v>674</v>
      </c>
      <c r="D78" s="55">
        <v>-52.266288951841361</v>
      </c>
      <c r="E78" s="59">
        <v>-39.986693280106458</v>
      </c>
      <c r="F78" s="127">
        <v>-55.156353958749165</v>
      </c>
      <c r="G78" s="59">
        <v>-40.476190476190474</v>
      </c>
    </row>
    <row r="79" spans="1:7">
      <c r="A79" s="286"/>
      <c r="B79" s="78" t="s">
        <v>89</v>
      </c>
      <c r="C79" s="80">
        <v>1236</v>
      </c>
      <c r="D79" s="55">
        <v>83.382789317507417</v>
      </c>
      <c r="E79" s="59">
        <v>-29.067213354810377</v>
      </c>
      <c r="F79" s="127">
        <v>51.285189718482258</v>
      </c>
      <c r="G79" s="59">
        <v>-38.233980245197799</v>
      </c>
    </row>
    <row r="80" spans="1:7">
      <c r="A80" s="286"/>
      <c r="B80" s="78" t="s">
        <v>90</v>
      </c>
      <c r="C80" s="80">
        <v>1282</v>
      </c>
      <c r="D80" s="55">
        <v>3.7216828478964459</v>
      </c>
      <c r="E80" s="59">
        <v>-31.844763423710788</v>
      </c>
      <c r="F80" s="127">
        <v>-31.844763423710788</v>
      </c>
      <c r="G80" s="59">
        <v>-42.642002808580706</v>
      </c>
    </row>
    <row r="81" spans="1:7">
      <c r="A81" s="286"/>
      <c r="B81" s="78" t="s">
        <v>91</v>
      </c>
      <c r="C81" s="80">
        <v>444</v>
      </c>
      <c r="D81" s="55">
        <v>-65.366614664586578</v>
      </c>
      <c r="E81" s="59">
        <v>-29.979750612810392</v>
      </c>
      <c r="F81" s="127">
        <v>-34.026745913818729</v>
      </c>
      <c r="G81" s="59">
        <v>-40.537496800614278</v>
      </c>
    </row>
    <row r="82" spans="1:7">
      <c r="A82" s="286"/>
      <c r="B82" s="131" t="s">
        <v>92</v>
      </c>
      <c r="C82" s="80">
        <v>1869</v>
      </c>
      <c r="D82" s="55">
        <v>320.94594594594594</v>
      </c>
      <c r="E82" s="59">
        <v>-25.739176346356913</v>
      </c>
      <c r="F82" s="127">
        <v>-5.6537102473498209</v>
      </c>
      <c r="G82" s="59">
        <v>-27.060613745878769</v>
      </c>
    </row>
    <row r="83" spans="1:7">
      <c r="A83" s="286"/>
      <c r="B83" s="78" t="s">
        <v>93</v>
      </c>
      <c r="C83" s="80">
        <v>1603</v>
      </c>
      <c r="D83" s="55">
        <v>-14.232209737827716</v>
      </c>
      <c r="E83" s="59">
        <v>-20.263617595680486</v>
      </c>
      <c r="F83" s="127">
        <v>30.325203252032509</v>
      </c>
      <c r="G83" s="59">
        <v>-26.82070240295748</v>
      </c>
    </row>
    <row r="84" spans="1:7">
      <c r="A84" s="286"/>
      <c r="B84" s="78" t="s">
        <v>94</v>
      </c>
      <c r="C84" s="80">
        <f>2318+231</f>
        <v>2549</v>
      </c>
      <c r="D84" s="55">
        <v>59.014348097317537</v>
      </c>
      <c r="E84" s="59">
        <v>-9.0179926295252528</v>
      </c>
      <c r="F84" s="127">
        <v>104.73895582329317</v>
      </c>
      <c r="G84" s="59">
        <v>-15.9375</v>
      </c>
    </row>
    <row r="85" spans="1:7">
      <c r="A85" s="287"/>
      <c r="B85" s="79" t="s">
        <v>95</v>
      </c>
      <c r="C85" s="80">
        <v>1706</v>
      </c>
      <c r="D85" s="55">
        <v>-33.071792859945077</v>
      </c>
      <c r="E85" s="59">
        <v>-0.91482431214913618</v>
      </c>
      <c r="F85" s="127">
        <v>189.15254237288133</v>
      </c>
      <c r="G85" s="59">
        <v>-0.91482431214913618</v>
      </c>
    </row>
    <row r="86" spans="1:7" ht="17.25">
      <c r="A86" s="285">
        <v>2014</v>
      </c>
      <c r="B86" s="77" t="s">
        <v>96</v>
      </c>
      <c r="C86" s="122">
        <v>1148</v>
      </c>
      <c r="D86" s="125">
        <v>-32.708089097303642</v>
      </c>
      <c r="E86" s="125">
        <v>117.8368121442125</v>
      </c>
      <c r="F86" s="125">
        <v>117.8368121442125</v>
      </c>
      <c r="G86" s="125">
        <v>9.8122929701877126</v>
      </c>
    </row>
    <row r="87" spans="1:7">
      <c r="A87" s="286"/>
      <c r="B87" s="78" t="s">
        <v>85</v>
      </c>
      <c r="C87" s="81">
        <v>435</v>
      </c>
      <c r="D87" s="59">
        <v>-62.10801393728223</v>
      </c>
      <c r="E87" s="59">
        <v>52.946859903381636</v>
      </c>
      <c r="F87" s="59">
        <v>-14.370078740157481</v>
      </c>
      <c r="G87" s="59">
        <v>14.917169840532594</v>
      </c>
    </row>
    <row r="88" spans="1:7">
      <c r="A88" s="286"/>
      <c r="B88" s="78" t="s">
        <v>86</v>
      </c>
      <c r="C88" s="81">
        <v>2096</v>
      </c>
      <c r="D88" s="59">
        <v>381.83908045977012</v>
      </c>
      <c r="E88" s="59">
        <v>141.72141918528251</v>
      </c>
      <c r="F88" s="59">
        <v>330.39014373716628</v>
      </c>
      <c r="G88" s="59">
        <v>29.061102831594638</v>
      </c>
    </row>
    <row r="89" spans="1:7">
      <c r="A89" s="286"/>
      <c r="B89" s="78" t="s">
        <v>87</v>
      </c>
      <c r="C89" s="81">
        <v>1483</v>
      </c>
      <c r="D89" s="59">
        <v>-29.246183206106863</v>
      </c>
      <c r="E89" s="59">
        <v>75.937286980231761</v>
      </c>
      <c r="F89" s="59">
        <v>5.0283286118980186</v>
      </c>
      <c r="G89" s="59">
        <v>28.559203360821527</v>
      </c>
    </row>
    <row r="90" spans="1:7">
      <c r="A90" s="286"/>
      <c r="B90" s="78" t="s">
        <v>88</v>
      </c>
      <c r="C90" s="81">
        <v>584</v>
      </c>
      <c r="D90" s="59">
        <v>-60.620364126770063</v>
      </c>
      <c r="E90" s="59">
        <v>59.257206208425714</v>
      </c>
      <c r="F90" s="59">
        <v>-13.353115727002958</v>
      </c>
      <c r="G90" s="59">
        <v>36.673596673596677</v>
      </c>
    </row>
    <row r="91" spans="1:7">
      <c r="A91" s="286"/>
      <c r="B91" s="78" t="s">
        <v>89</v>
      </c>
      <c r="C91" s="81">
        <v>483</v>
      </c>
      <c r="D91" s="59">
        <v>-17.294520547945197</v>
      </c>
      <c r="E91" s="59">
        <v>28.592072667217167</v>
      </c>
      <c r="F91" s="59">
        <v>-60.922330097087382</v>
      </c>
      <c r="G91" s="59">
        <v>26.020572163291547</v>
      </c>
    </row>
    <row r="92" spans="1:7">
      <c r="A92" s="286"/>
      <c r="B92" s="78" t="s">
        <v>90</v>
      </c>
      <c r="C92" s="81">
        <v>242</v>
      </c>
      <c r="D92" s="59">
        <v>-49.896480331262936</v>
      </c>
      <c r="E92" s="59">
        <v>5.6317335945151825</v>
      </c>
      <c r="F92" s="59">
        <v>-81.123244929797195</v>
      </c>
      <c r="G92" s="59">
        <v>23.613338961587175</v>
      </c>
    </row>
    <row r="93" spans="1:7">
      <c r="A93" s="286"/>
      <c r="B93" s="78" t="s">
        <v>91</v>
      </c>
      <c r="C93" s="81">
        <v>491</v>
      </c>
      <c r="D93" s="59">
        <v>102.89256198347107</v>
      </c>
      <c r="E93" s="59">
        <v>5.9665144596651345</v>
      </c>
      <c r="F93" s="59">
        <v>10.585585585585576</v>
      </c>
      <c r="G93" s="59">
        <v>26.45488980716253</v>
      </c>
    </row>
    <row r="94" spans="1:7">
      <c r="A94" s="286"/>
      <c r="B94" s="131" t="s">
        <v>92</v>
      </c>
      <c r="C94" s="81">
        <v>412</v>
      </c>
      <c r="D94" s="59">
        <v>-16.089613034623213</v>
      </c>
      <c r="E94" s="59">
        <v>-12.619978670458593</v>
      </c>
      <c r="F94" s="59">
        <v>-77.956126270733009</v>
      </c>
      <c r="G94" s="59">
        <v>15.020862308762162</v>
      </c>
    </row>
    <row r="95" spans="1:7">
      <c r="A95" s="286"/>
      <c r="B95" s="78" t="s">
        <v>93</v>
      </c>
      <c r="C95" s="81">
        <v>1511</v>
      </c>
      <c r="D95" s="59">
        <v>266.74757281553394</v>
      </c>
      <c r="E95" s="59">
        <v>-11.521609241187008</v>
      </c>
      <c r="F95" s="59">
        <v>-5.7392389270118542</v>
      </c>
      <c r="G95" s="59">
        <v>10.633998484465778</v>
      </c>
    </row>
    <row r="96" spans="1:7">
      <c r="A96" s="286"/>
      <c r="B96" s="78" t="s">
        <v>94</v>
      </c>
      <c r="C96" s="81">
        <v>514</v>
      </c>
      <c r="D96" s="59">
        <v>-65.982792852415614</v>
      </c>
      <c r="E96" s="59">
        <v>-25.351441505837499</v>
      </c>
      <c r="F96" s="59">
        <v>-79.835229501765397</v>
      </c>
      <c r="G96" s="59">
        <v>-15.749943099916536</v>
      </c>
    </row>
    <row r="97" spans="1:8">
      <c r="A97" s="287"/>
      <c r="B97" s="79" t="s">
        <v>95</v>
      </c>
      <c r="C97" s="123">
        <v>652</v>
      </c>
      <c r="D97" s="59">
        <v>26.848249027237344</v>
      </c>
      <c r="E97" s="59">
        <v>-29.698538154857673</v>
      </c>
      <c r="F97" s="59">
        <v>-61.78194607268464</v>
      </c>
      <c r="G97" s="59">
        <v>-29.698538154857673</v>
      </c>
    </row>
    <row r="98" spans="1:8" ht="17.25">
      <c r="A98" s="285">
        <v>2015</v>
      </c>
      <c r="B98" s="77" t="s">
        <v>96</v>
      </c>
      <c r="C98" s="122">
        <v>1015</v>
      </c>
      <c r="D98" s="109">
        <v>55.674846625766861</v>
      </c>
      <c r="E98" s="109">
        <v>-11.58536585365853</v>
      </c>
      <c r="F98" s="109">
        <v>-11.58536585365853</v>
      </c>
      <c r="G98" s="125">
        <v>-33.516557179246547</v>
      </c>
      <c r="H98" s="157"/>
    </row>
    <row r="99" spans="1:8">
      <c r="A99" s="286"/>
      <c r="B99" s="78" t="s">
        <v>85</v>
      </c>
      <c r="C99" s="80">
        <v>1463</v>
      </c>
      <c r="D99" s="59">
        <v>44.137931034482762</v>
      </c>
      <c r="E99" s="59">
        <v>56.538218572331004</v>
      </c>
      <c r="F99" s="59">
        <v>236.32183908045977</v>
      </c>
      <c r="G99" s="59">
        <v>-26.264735601212536</v>
      </c>
    </row>
    <row r="100" spans="1:8">
      <c r="A100" s="286"/>
      <c r="B100" s="78" t="s">
        <v>86</v>
      </c>
      <c r="C100" s="81">
        <v>924</v>
      </c>
      <c r="D100" s="59">
        <v>-36.842105263157897</v>
      </c>
      <c r="E100" s="59">
        <v>-7.5292198967110551</v>
      </c>
      <c r="F100" s="59">
        <v>-55.916030534351144</v>
      </c>
      <c r="G100" s="59">
        <v>-40.598030873951615</v>
      </c>
    </row>
    <row r="101" spans="1:8">
      <c r="A101" s="286"/>
      <c r="B101" s="78" t="s">
        <v>87</v>
      </c>
      <c r="C101" s="81">
        <v>1320</v>
      </c>
      <c r="D101" s="59">
        <v>42.857142857142861</v>
      </c>
      <c r="E101" s="59">
        <v>-8.5238279736536242</v>
      </c>
      <c r="F101" s="59">
        <v>-10.991233985165209</v>
      </c>
      <c r="G101" s="59">
        <v>-41.839636913767023</v>
      </c>
    </row>
    <row r="102" spans="1:8">
      <c r="A102" s="286"/>
      <c r="B102" s="78" t="s">
        <v>88</v>
      </c>
      <c r="C102" s="81">
        <v>525</v>
      </c>
      <c r="D102" s="59">
        <v>-60.227272727272727</v>
      </c>
      <c r="E102" s="59">
        <v>-8.6843021232161419</v>
      </c>
      <c r="F102" s="59">
        <v>-10.102739726027394</v>
      </c>
      <c r="G102" s="59">
        <v>-41.880133860663214</v>
      </c>
    </row>
    <row r="103" spans="1:8">
      <c r="A103" s="286"/>
      <c r="B103" s="78" t="s">
        <v>89</v>
      </c>
      <c r="C103" s="81">
        <v>748</v>
      </c>
      <c r="D103" s="59">
        <v>42.476190476190482</v>
      </c>
      <c r="E103" s="59">
        <v>-3.7566222507625611</v>
      </c>
      <c r="F103" s="59">
        <v>54.865424430641809</v>
      </c>
      <c r="G103" s="59">
        <v>-37.399566381839058</v>
      </c>
    </row>
    <row r="104" spans="1:8">
      <c r="A104" s="286"/>
      <c r="B104" s="78" t="s">
        <v>90</v>
      </c>
      <c r="C104" s="81">
        <v>874</v>
      </c>
      <c r="D104" s="59">
        <v>16.844919786096256</v>
      </c>
      <c r="E104" s="59">
        <v>6.1505176943285562</v>
      </c>
      <c r="F104" s="59">
        <v>261.15702479338847</v>
      </c>
      <c r="G104" s="59">
        <v>-28.636798251604972</v>
      </c>
    </row>
    <row r="105" spans="1:8">
      <c r="A105" s="286"/>
      <c r="B105" s="78" t="s">
        <v>91</v>
      </c>
      <c r="C105" s="81">
        <v>851</v>
      </c>
      <c r="D105" s="59">
        <v>-2.6315789473684248</v>
      </c>
      <c r="E105" s="59">
        <v>10.887675955185301</v>
      </c>
      <c r="F105" s="59">
        <v>73.319755600814688</v>
      </c>
      <c r="G105" s="59">
        <v>-26.414323643542787</v>
      </c>
    </row>
    <row r="106" spans="1:8">
      <c r="A106" s="286"/>
      <c r="B106" s="131" t="s">
        <v>92</v>
      </c>
      <c r="C106" s="81">
        <v>1813</v>
      </c>
      <c r="D106" s="59">
        <v>113.04347826086959</v>
      </c>
      <c r="E106" s="59">
        <v>29.278546243558452</v>
      </c>
      <c r="F106" s="59">
        <v>340.04854368932041</v>
      </c>
      <c r="G106" s="59">
        <v>-7.7237001209189913</v>
      </c>
    </row>
    <row r="107" spans="1:8">
      <c r="A107" s="286"/>
      <c r="B107" s="78" t="s">
        <v>93</v>
      </c>
      <c r="C107" s="81">
        <v>950</v>
      </c>
      <c r="D107" s="59">
        <v>-47.600661886376173</v>
      </c>
      <c r="E107" s="59">
        <v>17.985368598761966</v>
      </c>
      <c r="F107" s="59">
        <v>-37.127729980145595</v>
      </c>
      <c r="G107" s="59">
        <v>-11.347031963470329</v>
      </c>
    </row>
    <row r="108" spans="1:8">
      <c r="A108" s="286"/>
      <c r="B108" s="78" t="s">
        <v>94</v>
      </c>
      <c r="C108" s="81">
        <v>1665</v>
      </c>
      <c r="D108" s="59">
        <v>75.263157894736821</v>
      </c>
      <c r="E108" s="59">
        <v>29.247792318331733</v>
      </c>
      <c r="F108" s="59">
        <v>223.92996108949416</v>
      </c>
      <c r="G108" s="59">
        <v>15.263394867176942</v>
      </c>
    </row>
    <row r="109" spans="1:8">
      <c r="A109" s="287"/>
      <c r="B109" s="79" t="s">
        <v>95</v>
      </c>
      <c r="C109" s="123">
        <v>3495</v>
      </c>
      <c r="D109" s="60">
        <v>109.90990990990989</v>
      </c>
      <c r="E109" s="60">
        <v>55.636255098995122</v>
      </c>
      <c r="F109" s="59">
        <v>436.04294478527606</v>
      </c>
      <c r="G109" s="60">
        <v>55.636255098995122</v>
      </c>
    </row>
    <row r="110" spans="1:8">
      <c r="A110" s="285">
        <v>2016</v>
      </c>
      <c r="B110" s="37" t="s">
        <v>84</v>
      </c>
      <c r="C110" s="122">
        <v>1382</v>
      </c>
      <c r="D110" s="59">
        <f t="shared" ref="D110:D157" si="0">+C110/C109*100-100</f>
        <v>-60.457796852646638</v>
      </c>
      <c r="E110" s="55">
        <f>SUM(C110)/SUM(C98)*100-100</f>
        <v>36.157635467980299</v>
      </c>
      <c r="F110" s="125">
        <f t="shared" ref="F110:F115" si="1">+C110/C98*100-100</f>
        <v>36.157635467980299</v>
      </c>
      <c r="G110" s="59">
        <f t="shared" ref="G110:G117" si="2">SUM(C99:C110)/SUM(C87:C98)*100-100</f>
        <v>61.423674127848358</v>
      </c>
      <c r="H110" s="35"/>
    </row>
    <row r="111" spans="1:8">
      <c r="A111" s="286"/>
      <c r="B111" s="38" t="s">
        <v>85</v>
      </c>
      <c r="C111" s="81">
        <v>1650</v>
      </c>
      <c r="D111" s="59">
        <f t="shared" si="0"/>
        <v>19.392185238784364</v>
      </c>
      <c r="E111" s="55">
        <f>SUM(C110:C111)/SUM(C98:C99)*100-100</f>
        <v>22.356739305891836</v>
      </c>
      <c r="F111" s="59">
        <f t="shared" si="1"/>
        <v>12.781954887218049</v>
      </c>
      <c r="G111" s="59">
        <f t="shared" si="2"/>
        <v>47.971861867348821</v>
      </c>
    </row>
    <row r="112" spans="1:8">
      <c r="A112" s="286"/>
      <c r="B112" s="38" t="s">
        <v>86</v>
      </c>
      <c r="C112" s="81">
        <v>795</v>
      </c>
      <c r="D112" s="59">
        <f t="shared" si="0"/>
        <v>-51.81818181818182</v>
      </c>
      <c r="E112" s="55">
        <f>SUM(C110:C112)/SUM(C98:C100)*100-100</f>
        <v>12.49265138154027</v>
      </c>
      <c r="F112" s="59">
        <f t="shared" si="1"/>
        <v>-13.961038961038966</v>
      </c>
      <c r="G112" s="59">
        <f t="shared" si="2"/>
        <v>64.395334561080432</v>
      </c>
    </row>
    <row r="113" spans="1:7">
      <c r="A113" s="286"/>
      <c r="B113" s="38" t="s">
        <v>87</v>
      </c>
      <c r="C113" s="81">
        <v>1624</v>
      </c>
      <c r="D113" s="59">
        <f t="shared" si="0"/>
        <v>104.27672955974842</v>
      </c>
      <c r="E113" s="55">
        <f>SUM(C110:C113)/SUM(C98:C101)*100-100</f>
        <v>15.438373570520952</v>
      </c>
      <c r="F113" s="59">
        <f t="shared" si="1"/>
        <v>23.030303030303017</v>
      </c>
      <c r="G113" s="59">
        <f t="shared" si="2"/>
        <v>70.346477993965237</v>
      </c>
    </row>
    <row r="114" spans="1:7">
      <c r="A114" s="286"/>
      <c r="B114" s="38" t="s">
        <v>88</v>
      </c>
      <c r="C114" s="81">
        <v>557</v>
      </c>
      <c r="D114" s="59">
        <f t="shared" si="0"/>
        <v>-65.701970443349751</v>
      </c>
      <c r="E114" s="55">
        <f>SUM(C110:C114)/SUM(C98:C102)*100-100</f>
        <v>14.503525824280544</v>
      </c>
      <c r="F114" s="59">
        <f t="shared" si="1"/>
        <v>6.0952380952380878</v>
      </c>
      <c r="G114" s="59">
        <f t="shared" si="2"/>
        <v>71.733668341708523</v>
      </c>
    </row>
    <row r="115" spans="1:7">
      <c r="A115" s="286"/>
      <c r="B115" s="38" t="s">
        <v>89</v>
      </c>
      <c r="C115" s="81">
        <v>1034</v>
      </c>
      <c r="D115" s="59">
        <f t="shared" si="0"/>
        <v>85.637342908438058</v>
      </c>
      <c r="E115" s="55">
        <f>SUM(C110:C115)/SUM(C98:C103)*100-100</f>
        <v>17.46455379482903</v>
      </c>
      <c r="F115" s="59">
        <f t="shared" si="1"/>
        <v>38.235294117647044</v>
      </c>
      <c r="G115" s="59">
        <f t="shared" si="2"/>
        <v>70.011205052460014</v>
      </c>
    </row>
    <row r="116" spans="1:7">
      <c r="A116" s="286"/>
      <c r="B116" s="38" t="s">
        <v>90</v>
      </c>
      <c r="C116" s="81">
        <v>1482</v>
      </c>
      <c r="D116" s="59">
        <f t="shared" si="0"/>
        <v>43.326885880077356</v>
      </c>
      <c r="E116" s="55">
        <f>SUM(C110:C116)/SUM(C98:C104)*100-100</f>
        <v>24.093754549424943</v>
      </c>
      <c r="F116" s="59">
        <f t="shared" ref="F116:F131" si="3">+C116/C104*100-100</f>
        <v>69.565217391304344</v>
      </c>
      <c r="G116" s="59">
        <f t="shared" si="2"/>
        <v>65.546942291128346</v>
      </c>
    </row>
    <row r="117" spans="1:7">
      <c r="A117" s="286"/>
      <c r="B117" s="38" t="s">
        <v>91</v>
      </c>
      <c r="C117" s="81">
        <v>2123</v>
      </c>
      <c r="D117" s="59">
        <f t="shared" si="0"/>
        <v>43.252361673414299</v>
      </c>
      <c r="E117" s="55">
        <f>SUM(C110:C117)/SUM(C98:C105)*100-100</f>
        <v>37.914507772020727</v>
      </c>
      <c r="F117" s="59">
        <f t="shared" si="3"/>
        <v>149.47121034077554</v>
      </c>
      <c r="G117" s="59">
        <f t="shared" si="2"/>
        <v>71.801276713849575</v>
      </c>
    </row>
    <row r="118" spans="1:7">
      <c r="A118" s="286"/>
      <c r="B118" s="38" t="s">
        <v>92</v>
      </c>
      <c r="C118" s="81">
        <v>172</v>
      </c>
      <c r="D118" s="59">
        <f t="shared" si="0"/>
        <v>-91.89825718323128</v>
      </c>
      <c r="E118" s="55">
        <f>SUM(C110:C118)/SUM(C98:C106)*100-100</f>
        <v>13.489982167208652</v>
      </c>
      <c r="F118" s="59">
        <f t="shared" si="3"/>
        <v>-90.512961941533376</v>
      </c>
      <c r="G118" s="59">
        <f t="shared" ref="G118:G150" si="4">SUM(C107:C118)/SUM(C95:C106)*100-100</f>
        <v>38.648648648648646</v>
      </c>
    </row>
    <row r="119" spans="1:7">
      <c r="A119" s="286"/>
      <c r="B119" s="38" t="s">
        <v>93</v>
      </c>
      <c r="C119" s="81">
        <v>2168</v>
      </c>
      <c r="D119" s="59">
        <f t="shared" si="0"/>
        <v>1160.4651162790697</v>
      </c>
      <c r="E119" s="55">
        <f>SUM(C110:C119)/SUM(C98:C107)*100-100</f>
        <v>23.88629209195841</v>
      </c>
      <c r="F119" s="59">
        <f t="shared" si="3"/>
        <v>128.21052631578945</v>
      </c>
      <c r="G119" s="59">
        <f t="shared" si="4"/>
        <v>55.781612155549851</v>
      </c>
    </row>
    <row r="120" spans="1:7">
      <c r="A120" s="286"/>
      <c r="B120" s="38" t="s">
        <v>94</v>
      </c>
      <c r="C120" s="81">
        <v>1301</v>
      </c>
      <c r="D120" s="59">
        <f t="shared" si="0"/>
        <v>-39.990774907749085</v>
      </c>
      <c r="E120" s="59">
        <f>SUM(C110:C120)/SUM(C98:C108)*100-100</f>
        <v>17.616068488640096</v>
      </c>
      <c r="F120" s="59">
        <f t="shared" si="3"/>
        <v>-21.861861861861868</v>
      </c>
      <c r="G120" s="59">
        <f t="shared" si="4"/>
        <v>38.9296875</v>
      </c>
    </row>
    <row r="121" spans="1:7">
      <c r="A121" s="287"/>
      <c r="B121" s="38" t="s">
        <v>95</v>
      </c>
      <c r="C121" s="123">
        <v>1163</v>
      </c>
      <c r="D121" s="59">
        <f t="shared" si="0"/>
        <v>-10.607225211375876</v>
      </c>
      <c r="E121" s="59">
        <f>SUM(C110:C121)/SUM(C98:C109)*100-100</f>
        <v>-1.2273860512689367</v>
      </c>
      <c r="F121" s="59">
        <f t="shared" si="3"/>
        <v>-66.723891273247489</v>
      </c>
      <c r="G121" s="59">
        <f t="shared" si="4"/>
        <v>-1.2273860512689367</v>
      </c>
    </row>
    <row r="122" spans="1:7">
      <c r="A122" s="285">
        <v>2017</v>
      </c>
      <c r="B122" s="37" t="s">
        <v>84</v>
      </c>
      <c r="C122" s="122">
        <v>725</v>
      </c>
      <c r="D122" s="109">
        <f t="shared" si="0"/>
        <v>-37.661220980223561</v>
      </c>
      <c r="E122" s="109">
        <f>SUM(C122)/SUM(C110)*100-100</f>
        <v>-47.539797395079596</v>
      </c>
      <c r="F122" s="109">
        <f t="shared" si="3"/>
        <v>-47.539797395079596</v>
      </c>
      <c r="G122" s="125">
        <f t="shared" si="4"/>
        <v>-7.5952529668956998</v>
      </c>
    </row>
    <row r="123" spans="1:7">
      <c r="A123" s="286"/>
      <c r="B123" s="38" t="s">
        <v>85</v>
      </c>
      <c r="C123" s="81">
        <v>531</v>
      </c>
      <c r="D123" s="59">
        <f t="shared" si="0"/>
        <v>-26.758620689655174</v>
      </c>
      <c r="E123" s="55">
        <f>SUM(C122:C123)/SUM(C110:C111)*100-100</f>
        <v>-58.575197889182057</v>
      </c>
      <c r="F123" s="59">
        <f t="shared" si="3"/>
        <v>-67.818181818181813</v>
      </c>
      <c r="G123" s="59">
        <f t="shared" si="4"/>
        <v>-15.570784713218501</v>
      </c>
    </row>
    <row r="124" spans="1:7">
      <c r="A124" s="286"/>
      <c r="B124" s="38" t="s">
        <v>86</v>
      </c>
      <c r="C124" s="81">
        <v>429</v>
      </c>
      <c r="D124" s="59">
        <f t="shared" si="0"/>
        <v>-19.209039548022602</v>
      </c>
      <c r="E124" s="55">
        <f>SUM(C122:C124)/SUM(C110:C112)*100-100</f>
        <v>-55.970734256597858</v>
      </c>
      <c r="F124" s="59">
        <f t="shared" si="3"/>
        <v>-46.037735849056602</v>
      </c>
      <c r="G124" s="59">
        <f t="shared" si="4"/>
        <v>-17.170774209609164</v>
      </c>
    </row>
    <row r="125" spans="1:7">
      <c r="A125" s="286"/>
      <c r="B125" s="38" t="s">
        <v>87</v>
      </c>
      <c r="C125" s="81">
        <v>593</v>
      </c>
      <c r="D125" s="59">
        <f t="shared" si="0"/>
        <v>38.228438228438222</v>
      </c>
      <c r="E125" s="55">
        <f>SUM(C122:C125)/SUM(C110:C113)*100-100</f>
        <v>-58.209502843514947</v>
      </c>
      <c r="F125" s="59">
        <f t="shared" si="3"/>
        <v>-63.485221674876847</v>
      </c>
      <c r="G125" s="59">
        <f t="shared" si="4"/>
        <v>-25.006107989249941</v>
      </c>
    </row>
    <row r="126" spans="1:7">
      <c r="A126" s="286"/>
      <c r="B126" s="38" t="s">
        <v>88</v>
      </c>
      <c r="C126" s="81">
        <v>276</v>
      </c>
      <c r="D126" s="59">
        <f t="shared" si="0"/>
        <v>-53.456998313659362</v>
      </c>
      <c r="E126" s="55">
        <f>SUM(C122:C126)/SUM(C110:C114)*100-100</f>
        <v>-57.490013315579233</v>
      </c>
      <c r="F126" s="59">
        <f t="shared" si="3"/>
        <v>-50.44883303411131</v>
      </c>
      <c r="G126" s="59">
        <f t="shared" si="4"/>
        <v>-26.865398683247989</v>
      </c>
    </row>
    <row r="127" spans="1:7">
      <c r="A127" s="286"/>
      <c r="B127" s="38" t="s">
        <v>89</v>
      </c>
      <c r="C127" s="81">
        <v>274</v>
      </c>
      <c r="D127" s="59">
        <f t="shared" si="0"/>
        <v>-0.72463768115942173</v>
      </c>
      <c r="E127" s="55">
        <f>SUM(C122:C127)/SUM(C110:C115)*100-100</f>
        <v>-59.840954274353876</v>
      </c>
      <c r="F127" s="59">
        <f t="shared" si="3"/>
        <v>-73.500967117988395</v>
      </c>
      <c r="G127" s="59">
        <f t="shared" si="4"/>
        <v>-32.672258837627325</v>
      </c>
    </row>
    <row r="128" spans="1:7">
      <c r="A128" s="286"/>
      <c r="B128" s="38" t="s">
        <v>90</v>
      </c>
      <c r="C128" s="81">
        <v>845</v>
      </c>
      <c r="D128" s="59">
        <f t="shared" si="0"/>
        <v>208.39416058394164</v>
      </c>
      <c r="E128" s="55">
        <f>SUM(C122:C128)/SUM(C110:C116)*100-100</f>
        <v>-56.909901454716092</v>
      </c>
      <c r="F128" s="59">
        <f t="shared" si="3"/>
        <v>-42.982456140350877</v>
      </c>
      <c r="G128" s="59">
        <f t="shared" si="4"/>
        <v>-38.721239449647356</v>
      </c>
    </row>
    <row r="129" spans="1:7">
      <c r="A129" s="286"/>
      <c r="B129" s="38" t="s">
        <v>91</v>
      </c>
      <c r="C129" s="81">
        <v>1371</v>
      </c>
      <c r="D129" s="59">
        <f t="shared" si="0"/>
        <v>62.248520710059182</v>
      </c>
      <c r="E129" s="55">
        <f>SUM(C122:C129)/SUM(C110:C117)*100-100</f>
        <v>-52.62515262515263</v>
      </c>
      <c r="F129" s="59">
        <f t="shared" si="3"/>
        <v>-35.421573245407444</v>
      </c>
      <c r="G129" s="59">
        <f t="shared" si="4"/>
        <v>-46.968228325255787</v>
      </c>
    </row>
    <row r="130" spans="1:7">
      <c r="A130" s="286"/>
      <c r="B130" s="38" t="s">
        <v>92</v>
      </c>
      <c r="C130" s="81">
        <v>370</v>
      </c>
      <c r="D130" s="59">
        <f t="shared" si="0"/>
        <v>-73.012399708242157</v>
      </c>
      <c r="E130" s="55">
        <f>SUM(C122:C130)/SUM(C110:C118)*100-100</f>
        <v>-49.958406507070897</v>
      </c>
      <c r="F130" s="59">
        <f t="shared" si="3"/>
        <v>115.11627906976742</v>
      </c>
      <c r="G130" s="59">
        <f t="shared" si="4"/>
        <v>-40.658042412428372</v>
      </c>
    </row>
    <row r="131" spans="1:7">
      <c r="A131" s="286"/>
      <c r="B131" s="38" t="s">
        <v>93</v>
      </c>
      <c r="C131" s="81">
        <v>1370</v>
      </c>
      <c r="D131" s="59">
        <f t="shared" si="0"/>
        <v>270.27027027027026</v>
      </c>
      <c r="E131" s="55">
        <f>SUM(C122:C131)/SUM(C110:C119)*100-100</f>
        <v>-47.763147763147764</v>
      </c>
      <c r="F131" s="59">
        <f t="shared" si="3"/>
        <v>-36.808118081180808</v>
      </c>
      <c r="G131" s="59">
        <f t="shared" si="4"/>
        <v>-49.038408552377803</v>
      </c>
    </row>
    <row r="132" spans="1:7">
      <c r="A132" s="286"/>
      <c r="B132" s="38" t="s">
        <v>94</v>
      </c>
      <c r="C132" s="81">
        <v>1111</v>
      </c>
      <c r="D132" s="59">
        <f t="shared" si="0"/>
        <v>-18.9051094890511</v>
      </c>
      <c r="E132" s="55">
        <f>SUM(C122:C132)/SUM(C110:C120)*100-100</f>
        <v>-44.743840985442333</v>
      </c>
      <c r="F132" s="59">
        <f t="shared" ref="F132:F157" si="5">+C132/C120*100-100</f>
        <v>-14.604150653343581</v>
      </c>
      <c r="G132" s="59">
        <f t="shared" si="4"/>
        <v>-49.063712534443006</v>
      </c>
    </row>
    <row r="133" spans="1:7">
      <c r="A133" s="287"/>
      <c r="B133" s="38" t="s">
        <v>95</v>
      </c>
      <c r="C133" s="123">
        <v>1120</v>
      </c>
      <c r="D133" s="60">
        <f t="shared" si="0"/>
        <v>0.81008100810080919</v>
      </c>
      <c r="E133" s="57">
        <f>SUM(C122:C133)/SUM(C110:C121)*100-100</f>
        <v>-41.654261860073781</v>
      </c>
      <c r="F133" s="60">
        <f t="shared" si="5"/>
        <v>-3.6973344797936392</v>
      </c>
      <c r="G133" s="60">
        <f t="shared" si="4"/>
        <v>-41.654261860073781</v>
      </c>
    </row>
    <row r="134" spans="1:7">
      <c r="A134" s="285">
        <v>2018</v>
      </c>
      <c r="B134" s="37" t="s">
        <v>84</v>
      </c>
      <c r="C134" s="103">
        <v>2008</v>
      </c>
      <c r="D134" s="109">
        <f t="shared" si="0"/>
        <v>79.285714285714306</v>
      </c>
      <c r="E134" s="109">
        <f>SUM(C134)/SUM(C122)*100-100</f>
        <v>176.9655172413793</v>
      </c>
      <c r="F134" s="109">
        <f t="shared" si="5"/>
        <v>176.9655172413793</v>
      </c>
      <c r="G134" s="125">
        <f t="shared" si="4"/>
        <v>-30.390698931999466</v>
      </c>
    </row>
    <row r="135" spans="1:7">
      <c r="A135" s="286"/>
      <c r="B135" s="38" t="s">
        <v>85</v>
      </c>
      <c r="C135" s="80">
        <v>3909</v>
      </c>
      <c r="D135" s="59">
        <f t="shared" si="0"/>
        <v>94.671314741035843</v>
      </c>
      <c r="E135" s="55">
        <f>SUM(C134:C135)/SUM(C122:C123)*100-100</f>
        <v>371.09872611464965</v>
      </c>
      <c r="F135" s="59">
        <f t="shared" si="5"/>
        <v>636.15819209039546</v>
      </c>
      <c r="G135" s="59">
        <f t="shared" si="4"/>
        <v>7.3126142595896226E-3</v>
      </c>
    </row>
    <row r="136" spans="1:7">
      <c r="A136" s="286"/>
      <c r="B136" s="38" t="s">
        <v>86</v>
      </c>
      <c r="C136" s="80">
        <v>578</v>
      </c>
      <c r="D136" s="59">
        <f t="shared" si="0"/>
        <v>-85.213609618828343</v>
      </c>
      <c r="E136" s="55">
        <f>SUM(C134:C136)/SUM(C122:C124)*100-100</f>
        <v>285.459940652819</v>
      </c>
      <c r="F136" s="59">
        <f t="shared" si="5"/>
        <v>34.731934731934729</v>
      </c>
      <c r="G136" s="59">
        <f t="shared" si="4"/>
        <v>3.8770756630851224</v>
      </c>
    </row>
    <row r="137" spans="1:7">
      <c r="A137" s="286"/>
      <c r="B137" s="38" t="s">
        <v>87</v>
      </c>
      <c r="C137" s="80">
        <v>720</v>
      </c>
      <c r="D137" s="59">
        <f t="shared" si="0"/>
        <v>24.567474048442904</v>
      </c>
      <c r="E137" s="55">
        <f>SUM(C134:C137)/SUM(C122:C125)*100-100</f>
        <v>216.72519754170321</v>
      </c>
      <c r="F137" s="59">
        <f t="shared" si="5"/>
        <v>21.416526138279934</v>
      </c>
      <c r="G137" s="59">
        <f t="shared" si="4"/>
        <v>13.634142368463927</v>
      </c>
    </row>
    <row r="138" spans="1:7">
      <c r="A138" s="286"/>
      <c r="B138" s="38" t="s">
        <v>88</v>
      </c>
      <c r="C138" s="80">
        <v>1336</v>
      </c>
      <c r="D138" s="59">
        <f t="shared" si="0"/>
        <v>85.555555555555571</v>
      </c>
      <c r="E138" s="55">
        <f>SUM(C134:C138)/SUM(C122:C126)*100-100</f>
        <v>234.80814408770556</v>
      </c>
      <c r="F138" s="59">
        <f t="shared" si="5"/>
        <v>384.05797101449275</v>
      </c>
      <c r="G138" s="59">
        <f t="shared" si="4"/>
        <v>25.131282820705181</v>
      </c>
    </row>
    <row r="139" spans="1:7">
      <c r="A139" s="286"/>
      <c r="B139" s="38" t="s">
        <v>89</v>
      </c>
      <c r="C139" s="80">
        <v>1919</v>
      </c>
      <c r="D139" s="59">
        <f t="shared" si="0"/>
        <v>43.637724550898213</v>
      </c>
      <c r="E139" s="55">
        <f>SUM(C134:C139)/SUM(C122:C127)*100-100</f>
        <v>270.22630834512023</v>
      </c>
      <c r="F139" s="59">
        <f t="shared" si="5"/>
        <v>600.36496350364962</v>
      </c>
      <c r="G139" s="59">
        <f t="shared" si="4"/>
        <v>48.233514283171672</v>
      </c>
    </row>
    <row r="140" spans="1:7">
      <c r="A140" s="286"/>
      <c r="B140" s="38" t="s">
        <v>90</v>
      </c>
      <c r="C140" s="80">
        <v>710</v>
      </c>
      <c r="D140" s="59">
        <f t="shared" si="0"/>
        <v>-63.001563314226161</v>
      </c>
      <c r="E140" s="55">
        <f>SUM(C134:C140)/SUM(C122:C128)*100-100</f>
        <v>204.38333787095019</v>
      </c>
      <c r="F140" s="59">
        <f t="shared" si="5"/>
        <v>-15.976331360946745</v>
      </c>
      <c r="G140" s="59">
        <f t="shared" si="4"/>
        <v>55.867924528301899</v>
      </c>
    </row>
    <row r="141" spans="1:7">
      <c r="A141" s="286"/>
      <c r="B141" s="38" t="s">
        <v>91</v>
      </c>
      <c r="C141" s="80">
        <v>1385</v>
      </c>
      <c r="D141" s="59">
        <f t="shared" si="0"/>
        <v>95.070422535211264</v>
      </c>
      <c r="E141" s="55">
        <f>SUM(C134:C141)/SUM(C122:C129)*100-100</f>
        <v>149.10785091197462</v>
      </c>
      <c r="F141" s="59">
        <f t="shared" si="5"/>
        <v>1.0211524434719195</v>
      </c>
      <c r="G141" s="59">
        <f t="shared" si="4"/>
        <v>67.912266450040619</v>
      </c>
    </row>
    <row r="142" spans="1:7">
      <c r="A142" s="286"/>
      <c r="B142" s="38" t="s">
        <v>92</v>
      </c>
      <c r="C142" s="80">
        <v>708</v>
      </c>
      <c r="D142" s="59">
        <f t="shared" si="0"/>
        <v>-48.880866425992778</v>
      </c>
      <c r="E142" s="55">
        <f>SUM(C134:C142)/SUM(C122:C130)*100-100</f>
        <v>145.16069449575176</v>
      </c>
      <c r="F142" s="59">
        <f t="shared" si="5"/>
        <v>91.351351351351354</v>
      </c>
      <c r="G142" s="59">
        <f t="shared" si="4"/>
        <v>67.967350189130002</v>
      </c>
    </row>
    <row r="143" spans="1:7">
      <c r="A143" s="286"/>
      <c r="B143" s="38" t="s">
        <v>93</v>
      </c>
      <c r="C143" s="80">
        <v>418</v>
      </c>
      <c r="D143" s="59">
        <f t="shared" si="0"/>
        <v>-40.960451977401121</v>
      </c>
      <c r="E143" s="55">
        <f>SUM(C134:C143)/SUM(C122:C131)*100-100</f>
        <v>101.81308962264151</v>
      </c>
      <c r="F143" s="59">
        <f t="shared" si="5"/>
        <v>-69.489051094890513</v>
      </c>
      <c r="G143" s="59">
        <f t="shared" si="4"/>
        <v>72.166955017301035</v>
      </c>
    </row>
    <row r="144" spans="1:7">
      <c r="A144" s="286"/>
      <c r="B144" s="38" t="s">
        <v>94</v>
      </c>
      <c r="C144" s="80">
        <v>586</v>
      </c>
      <c r="D144" s="59">
        <f t="shared" si="0"/>
        <v>40.191387559808618</v>
      </c>
      <c r="E144" s="55">
        <f>SUM(C134:C144)/SUM(C122:C132)*100-100</f>
        <v>80.835972134262192</v>
      </c>
      <c r="F144" s="59">
        <f t="shared" si="5"/>
        <v>-47.254725472547257</v>
      </c>
      <c r="G144" s="59">
        <f t="shared" si="4"/>
        <v>69.982336056524616</v>
      </c>
    </row>
    <row r="145" spans="1:7">
      <c r="A145" s="287"/>
      <c r="B145" s="42" t="s">
        <v>95</v>
      </c>
      <c r="C145" s="106">
        <v>685</v>
      </c>
      <c r="D145" s="59">
        <f t="shared" si="0"/>
        <v>16.89419795221842</v>
      </c>
      <c r="E145" s="55">
        <f>SUM(C134:C145)/SUM(C122:C133)*100-100</f>
        <v>65.967831392124225</v>
      </c>
      <c r="F145" s="59">
        <f t="shared" si="5"/>
        <v>-38.839285714285708</v>
      </c>
      <c r="G145" s="59">
        <f t="shared" si="4"/>
        <v>65.967831392124225</v>
      </c>
    </row>
    <row r="146" spans="1:7">
      <c r="A146" s="285">
        <v>2019</v>
      </c>
      <c r="B146" s="37" t="s">
        <v>84</v>
      </c>
      <c r="C146" s="122">
        <v>413</v>
      </c>
      <c r="D146" s="109">
        <f t="shared" si="0"/>
        <v>-39.708029197080293</v>
      </c>
      <c r="E146" s="109">
        <f>SUM(C146)/SUM(C134)*100-100</f>
        <v>-79.432270916334659</v>
      </c>
      <c r="F146" s="109">
        <f t="shared" si="5"/>
        <v>-79.432270916334659</v>
      </c>
      <c r="G146" s="125">
        <f t="shared" si="4"/>
        <v>29.801903282190722</v>
      </c>
    </row>
    <row r="147" spans="1:7">
      <c r="A147" s="286"/>
      <c r="B147" s="38" t="s">
        <v>85</v>
      </c>
      <c r="C147" s="81">
        <v>567</v>
      </c>
      <c r="D147" s="55">
        <f t="shared" si="0"/>
        <v>37.288135593220318</v>
      </c>
      <c r="E147" s="55">
        <f>SUM(C146:C147)/SUM(C134:C135)*100-100</f>
        <v>-83.437552813925976</v>
      </c>
      <c r="F147" s="55">
        <f t="shared" si="5"/>
        <v>-85.495011511895626</v>
      </c>
      <c r="G147" s="59">
        <f t="shared" si="4"/>
        <v>-26.696402456858721</v>
      </c>
    </row>
    <row r="148" spans="1:7">
      <c r="A148" s="286"/>
      <c r="B148" s="38" t="s">
        <v>86</v>
      </c>
      <c r="C148" s="81">
        <v>101</v>
      </c>
      <c r="D148" s="55">
        <f t="shared" si="0"/>
        <v>-82.186948853615519</v>
      </c>
      <c r="E148" s="55">
        <f>SUM(C146:C148)/SUM(C134:C136)*100-100</f>
        <v>-83.356428021555047</v>
      </c>
      <c r="F148" s="55">
        <f t="shared" si="5"/>
        <v>-82.525951557093421</v>
      </c>
      <c r="G148" s="59">
        <f t="shared" si="4"/>
        <v>-30.936708860759495</v>
      </c>
    </row>
    <row r="149" spans="1:7">
      <c r="A149" s="286"/>
      <c r="B149" s="38" t="s">
        <v>87</v>
      </c>
      <c r="C149" s="81">
        <v>1666</v>
      </c>
      <c r="D149" s="200">
        <f t="shared" si="0"/>
        <v>1549.5049504950493</v>
      </c>
      <c r="E149" s="55">
        <f>SUM(C146:C149)/SUM(C134:C137)*100-100</f>
        <v>-61.92654192654193</v>
      </c>
      <c r="F149" s="55">
        <f t="shared" si="5"/>
        <v>131.38888888888891</v>
      </c>
      <c r="G149" s="59">
        <f t="shared" si="4"/>
        <v>-24.784977064220186</v>
      </c>
    </row>
    <row r="150" spans="1:7">
      <c r="A150" s="286"/>
      <c r="B150" s="38" t="s">
        <v>88</v>
      </c>
      <c r="C150" s="81">
        <v>589</v>
      </c>
      <c r="D150" s="55">
        <f t="shared" si="0"/>
        <v>-64.645858343337338</v>
      </c>
      <c r="E150" s="55">
        <f>SUM(C146:C150)/SUM(C134:C138)*100-100</f>
        <v>-60.987019062098</v>
      </c>
      <c r="F150" s="55">
        <f t="shared" si="5"/>
        <v>-55.91317365269461</v>
      </c>
      <c r="G150" s="59">
        <f t="shared" si="4"/>
        <v>-35.071942446043167</v>
      </c>
    </row>
    <row r="151" spans="1:7">
      <c r="A151" s="286"/>
      <c r="B151" s="38" t="s">
        <v>89</v>
      </c>
      <c r="C151" s="81">
        <v>2229</v>
      </c>
      <c r="D151" s="55">
        <f t="shared" si="0"/>
        <v>278.43803056027167</v>
      </c>
      <c r="E151" s="55">
        <f>SUM(C146:C151)/SUM(C134:C139)*100-100</f>
        <v>-46.848137535816612</v>
      </c>
      <c r="F151" s="55">
        <f t="shared" si="5"/>
        <v>16.15424700364774</v>
      </c>
      <c r="G151" s="59">
        <f t="shared" ref="G151:G162" si="6">SUM(C140:C151)/SUM(C128:C139)*100-100</f>
        <v>-39.622981329170912</v>
      </c>
    </row>
    <row r="152" spans="1:7">
      <c r="A152" s="286"/>
      <c r="B152" s="38" t="s">
        <v>90</v>
      </c>
      <c r="C152" s="81">
        <v>1254</v>
      </c>
      <c r="D152" s="55">
        <f t="shared" si="0"/>
        <v>-43.741588156123825</v>
      </c>
      <c r="E152" s="55">
        <f>SUM(C146:C152)/SUM(C134:C140)*100-100</f>
        <v>-39.00715563506261</v>
      </c>
      <c r="F152" s="55">
        <f t="shared" si="5"/>
        <v>76.619718309859167</v>
      </c>
      <c r="G152" s="59">
        <f t="shared" si="6"/>
        <v>-35.837065730541099</v>
      </c>
    </row>
    <row r="153" spans="1:7">
      <c r="A153" s="286"/>
      <c r="B153" s="38" t="s">
        <v>91</v>
      </c>
      <c r="C153" s="81">
        <v>327</v>
      </c>
      <c r="D153" s="55">
        <f t="shared" si="0"/>
        <v>-73.923444976076553</v>
      </c>
      <c r="E153" s="55">
        <f>SUM(C146:C153)/SUM(C134:C141)*100-100</f>
        <v>-43.127735773975331</v>
      </c>
      <c r="F153" s="55">
        <f t="shared" si="5"/>
        <v>-76.389891696750908</v>
      </c>
      <c r="G153" s="59">
        <f t="shared" si="6"/>
        <v>-42.289550072568936</v>
      </c>
    </row>
    <row r="154" spans="1:7">
      <c r="A154" s="286"/>
      <c r="B154" s="38" t="s">
        <v>92</v>
      </c>
      <c r="C154" s="81">
        <v>355</v>
      </c>
      <c r="D154" s="55">
        <f t="shared" si="0"/>
        <v>8.5626911314984824</v>
      </c>
      <c r="E154" s="55">
        <f>SUM(C148:C154)/SUM(C136:C142)*100-100</f>
        <v>-11.35127786840674</v>
      </c>
      <c r="F154" s="55">
        <f t="shared" si="5"/>
        <v>-49.8587570621469</v>
      </c>
      <c r="G154" s="59">
        <f t="shared" si="6"/>
        <v>-45.537513334123503</v>
      </c>
    </row>
    <row r="155" spans="1:7">
      <c r="A155" s="286"/>
      <c r="B155" s="38" t="s">
        <v>93</v>
      </c>
      <c r="C155" s="81">
        <v>152</v>
      </c>
      <c r="D155" s="55">
        <f t="shared" si="0"/>
        <v>-57.183098591549296</v>
      </c>
      <c r="E155" s="55">
        <f>SUM(C146:C155)/SUM(C134:C143)*100-100</f>
        <v>-44.101964794390483</v>
      </c>
      <c r="F155" s="55">
        <f t="shared" si="5"/>
        <v>-63.636363636363633</v>
      </c>
      <c r="G155" s="59">
        <f t="shared" si="6"/>
        <v>-43.951764853661601</v>
      </c>
    </row>
    <row r="156" spans="1:7">
      <c r="A156" s="286"/>
      <c r="B156" s="38" t="s">
        <v>94</v>
      </c>
      <c r="C156" s="81">
        <v>872</v>
      </c>
      <c r="D156" s="55">
        <f t="shared" si="0"/>
        <v>473.68421052631572</v>
      </c>
      <c r="E156" s="55">
        <f>SUM(C146:C156)/SUM(C134:C144)*100-100</f>
        <v>-40.288576031379144</v>
      </c>
      <c r="F156" s="55">
        <f t="shared" si="5"/>
        <v>48.805460750853229</v>
      </c>
      <c r="G156" s="59">
        <f t="shared" si="6"/>
        <v>-40.183152562187438</v>
      </c>
    </row>
    <row r="157" spans="1:7">
      <c r="A157" s="287"/>
      <c r="B157" s="42" t="s">
        <v>95</v>
      </c>
      <c r="C157" s="123">
        <v>1449</v>
      </c>
      <c r="D157" s="57">
        <f t="shared" si="0"/>
        <v>66.169724770642205</v>
      </c>
      <c r="E157" s="57">
        <f>SUM(C146:C157)/SUM(C134:C145)*100-100</f>
        <v>-33.337789065632933</v>
      </c>
      <c r="F157" s="60">
        <f t="shared" si="5"/>
        <v>111.53284671532847</v>
      </c>
      <c r="G157" s="60">
        <f t="shared" si="6"/>
        <v>-33.337789065632933</v>
      </c>
    </row>
    <row r="158" spans="1:7">
      <c r="A158" s="285" t="s">
        <v>99</v>
      </c>
      <c r="B158" s="37" t="s">
        <v>84</v>
      </c>
      <c r="C158" s="103">
        <v>468</v>
      </c>
      <c r="D158" s="109">
        <f t="shared" ref="D158:D169" si="7">+C158/C157*100-100</f>
        <v>-67.701863354037272</v>
      </c>
      <c r="E158" s="109">
        <f>SUM(C158)/SUM(C146)*100-100</f>
        <v>13.317191283292985</v>
      </c>
      <c r="F158" s="109">
        <f t="shared" ref="F158:F169" si="8">+C158/C146*100-100</f>
        <v>13.317191283292985</v>
      </c>
      <c r="G158" s="125">
        <f t="shared" si="6"/>
        <v>-24.971945836762174</v>
      </c>
    </row>
    <row r="159" spans="1:7">
      <c r="A159" s="286"/>
      <c r="B159" s="38" t="s">
        <v>85</v>
      </c>
      <c r="C159" s="80">
        <v>686</v>
      </c>
      <c r="D159" s="55">
        <f t="shared" si="7"/>
        <v>46.581196581196565</v>
      </c>
      <c r="E159" s="55">
        <f>SUM(C158:C159)/SUM(C146:C147)*100-100</f>
        <v>17.755102040816311</v>
      </c>
      <c r="F159" s="55">
        <f t="shared" si="8"/>
        <v>20.987654320987659</v>
      </c>
      <c r="G159" s="59">
        <f t="shared" si="6"/>
        <v>1.2269326683291837</v>
      </c>
    </row>
    <row r="160" spans="1:7">
      <c r="A160" s="286"/>
      <c r="B160" s="38" t="s">
        <v>86</v>
      </c>
      <c r="C160" s="80">
        <v>1752</v>
      </c>
      <c r="D160" s="55">
        <f t="shared" si="7"/>
        <v>155.39358600583091</v>
      </c>
      <c r="E160" s="55">
        <f>SUM(C158:C160)/SUM(C146:C148)*100-100</f>
        <v>168.82516188714152</v>
      </c>
      <c r="F160" s="55">
        <f t="shared" si="8"/>
        <v>1634.6534653465349</v>
      </c>
      <c r="G160" s="59">
        <f t="shared" si="6"/>
        <v>23.575617930456644</v>
      </c>
    </row>
    <row r="161" spans="1:7">
      <c r="A161" s="286"/>
      <c r="B161" s="38" t="s">
        <v>87</v>
      </c>
      <c r="C161" s="80">
        <v>857</v>
      </c>
      <c r="D161" s="59">
        <f t="shared" si="7"/>
        <v>-51.084474885844749</v>
      </c>
      <c r="E161" s="55">
        <f>SUM(C158:C161)/SUM(C146:C149)*100-100</f>
        <v>36.98580269384783</v>
      </c>
      <c r="F161" s="59">
        <f t="shared" si="8"/>
        <v>-48.559423769507802</v>
      </c>
      <c r="G161" s="59">
        <f t="shared" si="6"/>
        <v>4.7265103868877389</v>
      </c>
    </row>
    <row r="162" spans="1:7">
      <c r="A162" s="286"/>
      <c r="B162" s="38" t="s">
        <v>88</v>
      </c>
      <c r="C162" s="80">
        <v>415</v>
      </c>
      <c r="D162" s="55">
        <f t="shared" si="7"/>
        <v>-51.575262543757297</v>
      </c>
      <c r="E162" s="55">
        <f>SUM(C158:C162)/SUM(C146:C150)*100-100</f>
        <v>25.239808153477213</v>
      </c>
      <c r="F162" s="55">
        <f t="shared" si="8"/>
        <v>-29.541595925297116</v>
      </c>
      <c r="G162" s="59">
        <f t="shared" si="6"/>
        <v>10.967477172463319</v>
      </c>
    </row>
    <row r="163" spans="1:7">
      <c r="A163" s="286"/>
      <c r="B163" s="38" t="s">
        <v>89</v>
      </c>
      <c r="C163" s="80">
        <v>441</v>
      </c>
      <c r="D163" s="55">
        <f t="shared" si="7"/>
        <v>6.2650602409638481</v>
      </c>
      <c r="E163" s="55">
        <f>SUM(C158:C163)/SUM(C146:C151)*100-100</f>
        <v>-16.999101527403411</v>
      </c>
      <c r="F163" s="55">
        <f t="shared" si="8"/>
        <v>-80.215343203230148</v>
      </c>
      <c r="G163" s="59">
        <f t="shared" ref="G163:G170" si="9">SUM(C152:C163)/SUM(C140:C151)*100-100</f>
        <v>-10.231679427264595</v>
      </c>
    </row>
    <row r="164" spans="1:7">
      <c r="A164" s="286"/>
      <c r="B164" s="38" t="s">
        <v>90</v>
      </c>
      <c r="C164" s="80">
        <v>445</v>
      </c>
      <c r="D164" s="55">
        <f t="shared" si="7"/>
        <v>0.9070294784580426</v>
      </c>
      <c r="E164" s="55">
        <f>SUM(C158:C164)/SUM(C146:C152)*100-100</f>
        <v>-25.736911570611525</v>
      </c>
      <c r="F164" s="55">
        <f t="shared" si="8"/>
        <v>-64.513556618819777</v>
      </c>
      <c r="G164" s="59">
        <f t="shared" si="9"/>
        <v>-22.46957834166588</v>
      </c>
    </row>
    <row r="165" spans="1:7">
      <c r="A165" s="286"/>
      <c r="B165" s="38" t="s">
        <v>91</v>
      </c>
      <c r="C165" s="80">
        <v>374</v>
      </c>
      <c r="D165" s="55">
        <f t="shared" si="7"/>
        <v>-15.955056179775283</v>
      </c>
      <c r="E165" s="55">
        <f>SUM(C158:C165)/SUM(C146:C153)*100-100</f>
        <v>-23.901483347327172</v>
      </c>
      <c r="F165" s="55">
        <f t="shared" si="8"/>
        <v>14.373088685015304</v>
      </c>
      <c r="G165" s="59">
        <f t="shared" si="9"/>
        <v>-13.381536204547842</v>
      </c>
    </row>
    <row r="166" spans="1:7">
      <c r="A166" s="286"/>
      <c r="B166" s="38" t="s">
        <v>92</v>
      </c>
      <c r="C166" s="80">
        <v>261</v>
      </c>
      <c r="D166" s="55">
        <f t="shared" si="7"/>
        <v>-30.213903743315512</v>
      </c>
      <c r="E166" s="55">
        <f>SUM(C158:C166)/SUM(C146:C154)*100-100</f>
        <v>-24.023463538194918</v>
      </c>
      <c r="F166" s="55">
        <f t="shared" si="8"/>
        <v>-26.478873239436624</v>
      </c>
      <c r="G166" s="59">
        <f t="shared" si="9"/>
        <v>-11.0772578890098</v>
      </c>
    </row>
    <row r="167" spans="1:7">
      <c r="A167" s="286"/>
      <c r="B167" s="38" t="s">
        <v>93</v>
      </c>
      <c r="C167" s="80">
        <v>231</v>
      </c>
      <c r="D167" s="55">
        <f t="shared" si="7"/>
        <v>-11.494252873563212</v>
      </c>
      <c r="E167" s="55">
        <f>SUM(C158:C167)/SUM(C146:C155)*100-100</f>
        <v>-22.514046779040896</v>
      </c>
      <c r="F167" s="55">
        <f t="shared" si="8"/>
        <v>51.973684210526301</v>
      </c>
      <c r="G167" s="59">
        <f t="shared" si="9"/>
        <v>-7.5414612281488189</v>
      </c>
    </row>
    <row r="168" spans="1:7">
      <c r="A168" s="286"/>
      <c r="B168" s="38" t="s">
        <v>94</v>
      </c>
      <c r="C168" s="80">
        <v>295</v>
      </c>
      <c r="D168" s="55">
        <f t="shared" si="7"/>
        <v>27.705627705627705</v>
      </c>
      <c r="E168" s="55">
        <f>SUM(C159:C168)/SUM(C147:C156)*100-100</f>
        <v>-29.031065088757401</v>
      </c>
      <c r="F168" s="55">
        <f t="shared" si="8"/>
        <v>-66.169724770642205</v>
      </c>
      <c r="G168" s="59">
        <f t="shared" si="9"/>
        <v>-16.677524429967434</v>
      </c>
    </row>
    <row r="169" spans="1:7">
      <c r="A169" s="287"/>
      <c r="B169" s="42" t="s">
        <v>95</v>
      </c>
      <c r="C169" s="106">
        <v>800</v>
      </c>
      <c r="D169" s="55">
        <f t="shared" si="7"/>
        <v>171.18644067796606</v>
      </c>
      <c r="E169" s="55">
        <f>SUM(C160:C169)/SUM(C148:C157)*100-100</f>
        <v>-34.723148765843888</v>
      </c>
      <c r="F169" s="55">
        <f t="shared" si="8"/>
        <v>-44.78951000690131</v>
      </c>
      <c r="G169" s="60">
        <f t="shared" si="9"/>
        <v>-29.566873872067376</v>
      </c>
    </row>
    <row r="170" spans="1:7">
      <c r="A170" s="285" t="s">
        <v>100</v>
      </c>
      <c r="B170" s="37" t="s">
        <v>84</v>
      </c>
      <c r="C170" s="122">
        <v>756</v>
      </c>
      <c r="D170" s="109">
        <f t="shared" ref="D170:D193" si="10">+C170/C169*100-100</f>
        <v>-5.5</v>
      </c>
      <c r="E170" s="109">
        <f>SUM(C170)/SUM(C158)*100-100</f>
        <v>61.538461538461547</v>
      </c>
      <c r="F170" s="125">
        <f t="shared" ref="F170:F186" si="11">+C170/C158*100-100</f>
        <v>61.538461538461547</v>
      </c>
      <c r="G170" s="126">
        <f t="shared" si="9"/>
        <v>-27.081463755110178</v>
      </c>
    </row>
    <row r="171" spans="1:7">
      <c r="A171" s="286"/>
      <c r="B171" s="38" t="s">
        <v>85</v>
      </c>
      <c r="C171" s="81">
        <v>432</v>
      </c>
      <c r="D171" s="55">
        <f t="shared" si="10"/>
        <v>-42.857142857142861</v>
      </c>
      <c r="E171" s="55">
        <f>SUM(C170:C171)/SUM(C158:C159)*100-100</f>
        <v>2.9462738301559739</v>
      </c>
      <c r="F171" s="59">
        <f t="shared" si="11"/>
        <v>-37.026239067055386</v>
      </c>
      <c r="G171" s="127">
        <f t="shared" ref="G171:G181" si="12">SUM(C160:C171)/SUM(C148:C159)*100-100</f>
        <v>-30.439495467087113</v>
      </c>
    </row>
    <row r="172" spans="1:7">
      <c r="A172" s="286"/>
      <c r="B172" s="38" t="s">
        <v>86</v>
      </c>
      <c r="C172" s="80">
        <v>1585</v>
      </c>
      <c r="D172" s="55">
        <f t="shared" si="10"/>
        <v>266.89814814814815</v>
      </c>
      <c r="E172" s="55">
        <f>SUM(C170:C172)/SUM(C158:C160)*100-100</f>
        <v>-4.5767377838953962</v>
      </c>
      <c r="F172" s="59">
        <f t="shared" si="11"/>
        <v>-9.5319634703196385</v>
      </c>
      <c r="G172" s="127">
        <f t="shared" si="12"/>
        <v>-41.588270192389189</v>
      </c>
    </row>
    <row r="173" spans="1:7">
      <c r="A173" s="286"/>
      <c r="B173" s="38" t="s">
        <v>87</v>
      </c>
      <c r="C173" s="81">
        <v>501</v>
      </c>
      <c r="D173" s="55">
        <f t="shared" si="10"/>
        <v>-68.391167192429023</v>
      </c>
      <c r="E173" s="55">
        <f>SUM(C170:C173)/SUM(C158:C161)*100-100</f>
        <v>-12.99495083709806</v>
      </c>
      <c r="F173" s="59">
        <f t="shared" si="11"/>
        <v>-41.540256709451576</v>
      </c>
      <c r="G173" s="127">
        <f t="shared" si="12"/>
        <v>-40.527752502274794</v>
      </c>
    </row>
    <row r="174" spans="1:7">
      <c r="A174" s="286"/>
      <c r="B174" s="38" t="s">
        <v>88</v>
      </c>
      <c r="C174" s="81">
        <v>1187</v>
      </c>
      <c r="D174" s="55">
        <f t="shared" si="10"/>
        <v>136.92614770459085</v>
      </c>
      <c r="E174" s="55">
        <f>SUM(C170:C174)/SUM(C158:C162)*100-100</f>
        <v>6.7735758736237557</v>
      </c>
      <c r="F174" s="59">
        <f t="shared" si="11"/>
        <v>186.02409638554218</v>
      </c>
      <c r="G174" s="127">
        <f t="shared" si="12"/>
        <v>-32.433431952662716</v>
      </c>
    </row>
    <row r="175" spans="1:7">
      <c r="A175" s="286"/>
      <c r="B175" s="38" t="s">
        <v>89</v>
      </c>
      <c r="C175" s="81">
        <v>864</v>
      </c>
      <c r="D175" s="55">
        <f t="shared" si="10"/>
        <v>-27.211457455770855</v>
      </c>
      <c r="E175" s="55">
        <f>SUM(C170:C175)/SUM(C158:C163)*100-100</f>
        <v>15.284693656635625</v>
      </c>
      <c r="F175" s="59">
        <f t="shared" si="11"/>
        <v>95.918367346938766</v>
      </c>
      <c r="G175" s="127">
        <f t="shared" si="12"/>
        <v>-14.366415595923783</v>
      </c>
    </row>
    <row r="176" spans="1:7">
      <c r="A176" s="286"/>
      <c r="B176" s="38" t="s">
        <v>90</v>
      </c>
      <c r="C176" s="81">
        <v>391</v>
      </c>
      <c r="D176" s="55">
        <f t="shared" si="10"/>
        <v>-54.745370370370374</v>
      </c>
      <c r="E176" s="55">
        <f>SUM(C170:C176)/SUM(C158:C164)*100-100</f>
        <v>12.875197472353861</v>
      </c>
      <c r="F176" s="59">
        <f t="shared" si="11"/>
        <v>-12.13483146067415</v>
      </c>
      <c r="G176" s="127">
        <f t="shared" si="12"/>
        <v>-6.5944762136513049</v>
      </c>
    </row>
    <row r="177" spans="1:7">
      <c r="A177" s="286"/>
      <c r="B177" s="38" t="s">
        <v>91</v>
      </c>
      <c r="C177" s="81">
        <v>621</v>
      </c>
      <c r="D177" s="55">
        <f t="shared" si="10"/>
        <v>58.823529411764696</v>
      </c>
      <c r="E177" s="55">
        <f>SUM(C170:C177)/SUM(C158:C165)*100-100</f>
        <v>16.531813166605374</v>
      </c>
      <c r="F177" s="59">
        <f t="shared" si="11"/>
        <v>66.042780748663091</v>
      </c>
      <c r="G177" s="127">
        <f t="shared" si="12"/>
        <v>-4.1374304379385336</v>
      </c>
    </row>
    <row r="178" spans="1:7">
      <c r="A178" s="286"/>
      <c r="B178" s="38" t="s">
        <v>92</v>
      </c>
      <c r="C178" s="204">
        <v>1517</v>
      </c>
      <c r="D178" s="55">
        <f t="shared" si="10"/>
        <v>144.28341384863126</v>
      </c>
      <c r="E178" s="55">
        <f>SUM(C170:C178)/SUM(C158:C166)*100-100</f>
        <v>37.813651517810143</v>
      </c>
      <c r="F178" s="59">
        <f t="shared" si="11"/>
        <v>481.22605363984667</v>
      </c>
      <c r="G178" s="127">
        <f t="shared" si="12"/>
        <v>12.334801762114552</v>
      </c>
    </row>
    <row r="179" spans="1:7">
      <c r="A179" s="286"/>
      <c r="B179" s="38" t="s">
        <v>93</v>
      </c>
      <c r="C179" s="81">
        <v>776</v>
      </c>
      <c r="D179" s="55">
        <f t="shared" si="10"/>
        <v>-48.846407382992751</v>
      </c>
      <c r="E179" s="55">
        <f>SUM(C170:C179)/SUM(C158:C167)*100-100</f>
        <v>45.531197301854974</v>
      </c>
      <c r="F179" s="59">
        <f>+C179/C167*100-100</f>
        <v>235.93073593073592</v>
      </c>
      <c r="G179" s="127">
        <f t="shared" si="12"/>
        <v>17.864501272573023</v>
      </c>
    </row>
    <row r="180" spans="1:7">
      <c r="A180" s="286"/>
      <c r="B180" s="38" t="s">
        <v>94</v>
      </c>
      <c r="C180" s="81">
        <v>984</v>
      </c>
      <c r="D180" s="55">
        <f t="shared" si="10"/>
        <v>26.804123711340196</v>
      </c>
      <c r="E180" s="55">
        <f>SUM(C170:C180)/SUM(C158:C168)*100-100</f>
        <v>54.441767068273094</v>
      </c>
      <c r="F180" s="59">
        <f t="shared" si="11"/>
        <v>233.5593220338983</v>
      </c>
      <c r="G180" s="127">
        <f t="shared" si="12"/>
        <v>35.704977847276496</v>
      </c>
    </row>
    <row r="181" spans="1:7">
      <c r="A181" s="287"/>
      <c r="B181" s="42" t="s">
        <v>95</v>
      </c>
      <c r="C181" s="123">
        <v>1440</v>
      </c>
      <c r="D181" s="57">
        <f t="shared" si="10"/>
        <v>46.341463414634148</v>
      </c>
      <c r="E181" s="60">
        <f>SUM(C170:C181)/SUM(C158:C169)*100-100</f>
        <v>57.352313167259808</v>
      </c>
      <c r="F181" s="60">
        <f t="shared" si="11"/>
        <v>80</v>
      </c>
      <c r="G181" s="60">
        <f t="shared" si="12"/>
        <v>57.352313167259808</v>
      </c>
    </row>
    <row r="182" spans="1:7" ht="14.45" customHeight="1">
      <c r="A182" s="285">
        <v>2022</v>
      </c>
      <c r="B182" s="37" t="s">
        <v>84</v>
      </c>
      <c r="C182" s="103">
        <v>1233</v>
      </c>
      <c r="D182" s="109">
        <f t="shared" si="10"/>
        <v>-14.375</v>
      </c>
      <c r="E182" s="109">
        <f>SUM(C182)/SUM(C170)*100-100</f>
        <v>63.095238095238102</v>
      </c>
      <c r="F182" s="125">
        <f t="shared" si="11"/>
        <v>63.095238095238102</v>
      </c>
      <c r="G182" s="126">
        <f t="shared" ref="G182:G193" si="13">SUM(C171:C182)/SUM(C159:C170)*100-100</f>
        <v>57.67810747983043</v>
      </c>
    </row>
    <row r="183" spans="1:7" ht="14.45" customHeight="1">
      <c r="A183" s="286"/>
      <c r="B183" s="38" t="s">
        <v>85</v>
      </c>
      <c r="C183" s="80">
        <v>536</v>
      </c>
      <c r="D183" s="55">
        <f t="shared" si="10"/>
        <v>-56.528791565287918</v>
      </c>
      <c r="E183" s="55">
        <f>SUM(C182:C183)/SUM(C170:C171)*100-100</f>
        <v>48.905723905723903</v>
      </c>
      <c r="F183" s="59">
        <f t="shared" si="11"/>
        <v>24.074074074074076</v>
      </c>
      <c r="G183" s="127">
        <f t="shared" si="13"/>
        <v>64.825046040515645</v>
      </c>
    </row>
    <row r="184" spans="1:7" ht="14.45" customHeight="1">
      <c r="A184" s="286"/>
      <c r="B184" s="38" t="s">
        <v>86</v>
      </c>
      <c r="C184" s="80">
        <v>327</v>
      </c>
      <c r="D184" s="55">
        <f t="shared" si="10"/>
        <v>-38.992537313432841</v>
      </c>
      <c r="E184" s="55">
        <f>SUM(C182:C184)/SUM(C170:C172)*100-100</f>
        <v>-24.413992066354126</v>
      </c>
      <c r="F184" s="59">
        <f t="shared" si="11"/>
        <v>-79.369085173501574</v>
      </c>
      <c r="G184" s="127">
        <f t="shared" si="13"/>
        <v>50.565873476494488</v>
      </c>
    </row>
    <row r="185" spans="1:7" ht="14.45" customHeight="1">
      <c r="A185" s="286"/>
      <c r="B185" s="38" t="s">
        <v>87</v>
      </c>
      <c r="C185" s="80">
        <v>1060</v>
      </c>
      <c r="D185" s="55">
        <f t="shared" si="10"/>
        <v>224.15902140672779</v>
      </c>
      <c r="E185" s="55">
        <f>SUM(C182:C185)/SUM(C170:C173)*100-100</f>
        <v>-3.6041539401343954</v>
      </c>
      <c r="F185" s="59">
        <f t="shared" si="11"/>
        <v>111.57684630738521</v>
      </c>
      <c r="G185" s="127">
        <f t="shared" si="13"/>
        <v>67.319461444308445</v>
      </c>
    </row>
    <row r="186" spans="1:7" ht="14.45" customHeight="1">
      <c r="A186" s="286"/>
      <c r="B186" s="38" t="s">
        <v>88</v>
      </c>
      <c r="C186" s="80">
        <v>2335</v>
      </c>
      <c r="D186" s="55">
        <f t="shared" si="10"/>
        <v>120.28301886792451</v>
      </c>
      <c r="E186" s="55">
        <f>SUM(C182:C186)/SUM(C170:C174)*100-100</f>
        <v>23.088993499215434</v>
      </c>
      <c r="F186" s="59">
        <f t="shared" si="11"/>
        <v>96.714406065711898</v>
      </c>
      <c r="G186" s="127">
        <f t="shared" si="13"/>
        <v>65.35303776683088</v>
      </c>
    </row>
    <row r="187" spans="1:7" ht="14.45" customHeight="1">
      <c r="A187" s="286"/>
      <c r="B187" s="38" t="s">
        <v>89</v>
      </c>
      <c r="C187" s="80">
        <v>1482</v>
      </c>
      <c r="D187" s="55">
        <f t="shared" si="10"/>
        <v>-36.531049250535332</v>
      </c>
      <c r="E187" s="55">
        <f>SUM(C182:C187)/SUM(C170:C175)*100-100</f>
        <v>30.948356807511743</v>
      </c>
      <c r="F187" s="59">
        <f t="shared" ref="F187:F205" si="14">+C187/C175*100-100</f>
        <v>71.527777777777771</v>
      </c>
      <c r="G187" s="127">
        <f t="shared" si="13"/>
        <v>64.299573147070248</v>
      </c>
    </row>
    <row r="188" spans="1:7">
      <c r="A188" s="286"/>
      <c r="B188" s="38" t="s">
        <v>90</v>
      </c>
      <c r="C188" s="80">
        <v>438</v>
      </c>
      <c r="D188" s="55">
        <f t="shared" si="10"/>
        <v>-70.445344129554655</v>
      </c>
      <c r="E188" s="55">
        <f>SUM(C182:C188)/SUM(C170:C176)*100-100</f>
        <v>29.653603918824331</v>
      </c>
      <c r="F188" s="59">
        <f t="shared" si="14"/>
        <v>12.020460358056255</v>
      </c>
      <c r="G188" s="127">
        <f t="shared" si="13"/>
        <v>66.067474273804891</v>
      </c>
    </row>
    <row r="189" spans="1:7">
      <c r="A189" s="286"/>
      <c r="B189" s="38" t="s">
        <v>91</v>
      </c>
      <c r="C189" s="80">
        <v>642</v>
      </c>
      <c r="D189" s="55">
        <f t="shared" si="10"/>
        <v>46.575342465753437</v>
      </c>
      <c r="E189" s="55">
        <f>SUM(C182:C189)/SUM(C170:C177)*100-100</f>
        <v>27.079059491873124</v>
      </c>
      <c r="F189" s="59">
        <f t="shared" si="14"/>
        <v>3.3816425120772919</v>
      </c>
      <c r="G189" s="127">
        <f t="shared" si="13"/>
        <v>61.155981827359938</v>
      </c>
    </row>
    <row r="190" spans="1:7">
      <c r="A190" s="286"/>
      <c r="B190" s="38" t="s">
        <v>92</v>
      </c>
      <c r="C190" s="80">
        <v>1824</v>
      </c>
      <c r="D190" s="55">
        <f t="shared" si="10"/>
        <v>184.11214953271025</v>
      </c>
      <c r="E190" s="55">
        <f>SUM(C182:C190)/SUM(C170:C178)*100-100</f>
        <v>25.757575757575751</v>
      </c>
      <c r="F190" s="59">
        <f t="shared" si="14"/>
        <v>20.237310481212916</v>
      </c>
      <c r="G190" s="127">
        <f t="shared" si="13"/>
        <v>42.450980392156879</v>
      </c>
    </row>
    <row r="191" spans="1:7">
      <c r="A191" s="286"/>
      <c r="B191" s="38" t="s">
        <v>93</v>
      </c>
      <c r="C191" s="80">
        <v>1585</v>
      </c>
      <c r="D191" s="55">
        <f t="shared" si="10"/>
        <v>-13.103070175438589</v>
      </c>
      <c r="E191" s="55">
        <f>SUM(C182:C191)/SUM(C170:C179)*100-100</f>
        <v>32.815758980301268</v>
      </c>
      <c r="F191" s="59">
        <f t="shared" si="14"/>
        <v>104.2525773195876</v>
      </c>
      <c r="G191" s="127">
        <f t="shared" si="13"/>
        <v>42.786632390745496</v>
      </c>
    </row>
    <row r="192" spans="1:7">
      <c r="A192" s="286"/>
      <c r="B192" s="38" t="s">
        <v>94</v>
      </c>
      <c r="C192" s="80">
        <v>556</v>
      </c>
      <c r="D192" s="55">
        <f t="shared" si="10"/>
        <v>-64.921135646687702</v>
      </c>
      <c r="E192" s="55">
        <f>SUM(C182:C192)/SUM(C170:C180)*100-100</f>
        <v>25.005200748907839</v>
      </c>
      <c r="F192" s="59">
        <f t="shared" si="14"/>
        <v>-43.49593495934959</v>
      </c>
      <c r="G192" s="127">
        <f t="shared" si="13"/>
        <v>29.229882850009602</v>
      </c>
    </row>
    <row r="193" spans="1:7">
      <c r="A193" s="287"/>
      <c r="B193" s="42" t="s">
        <v>95</v>
      </c>
      <c r="C193" s="106">
        <v>2072</v>
      </c>
      <c r="D193" s="57">
        <f t="shared" si="10"/>
        <v>272.66187050359713</v>
      </c>
      <c r="E193" s="57">
        <f>SUM(C182:C193)/SUM(C170:C181)*100-100</f>
        <v>27.465170978831182</v>
      </c>
      <c r="F193" s="60">
        <f t="shared" si="14"/>
        <v>43.888888888888886</v>
      </c>
      <c r="G193" s="247">
        <f t="shared" si="13"/>
        <v>27.465170978831182</v>
      </c>
    </row>
    <row r="194" spans="1:7" ht="14.45" customHeight="1">
      <c r="A194" s="285">
        <v>2023</v>
      </c>
      <c r="B194" s="37" t="s">
        <v>84</v>
      </c>
      <c r="C194" s="122">
        <v>209</v>
      </c>
      <c r="D194" s="125">
        <f t="shared" ref="D194:D205" si="15">+C194/C193*100-100</f>
        <v>-89.913127413127413</v>
      </c>
      <c r="E194" s="246">
        <f>SUM(C194)/SUM(C182)*100-100</f>
        <v>-83.049472830494722</v>
      </c>
      <c r="F194" s="125">
        <f t="shared" si="14"/>
        <v>-83.049472830494722</v>
      </c>
      <c r="G194" s="125">
        <f t="shared" ref="G194:G203" si="16">SUM(C183:C194)/SUM(C171:C182)*100-100</f>
        <v>13.311941722313762</v>
      </c>
    </row>
    <row r="195" spans="1:7" ht="14.45" customHeight="1">
      <c r="A195" s="286"/>
      <c r="B195" s="38" t="s">
        <v>85</v>
      </c>
      <c r="C195" s="81">
        <v>524</v>
      </c>
      <c r="D195" s="59">
        <f t="shared" si="15"/>
        <v>150.71770334928232</v>
      </c>
      <c r="E195" s="56">
        <f>SUM(C194:C195)/SUM(C182:C183)*100-100</f>
        <v>-58.564160542679474</v>
      </c>
      <c r="F195" s="59">
        <f t="shared" si="14"/>
        <v>-2.2388059701492438</v>
      </c>
      <c r="G195" s="59">
        <f t="shared" si="16"/>
        <v>12.19596046411688</v>
      </c>
    </row>
    <row r="196" spans="1:7" ht="14.45" customHeight="1">
      <c r="A196" s="286"/>
      <c r="B196" s="38" t="s">
        <v>86</v>
      </c>
      <c r="C196" s="81">
        <v>550</v>
      </c>
      <c r="D196" s="59">
        <f t="shared" si="15"/>
        <v>4.961832061068705</v>
      </c>
      <c r="E196" s="56">
        <f>SUM(C194:C196)/SUM(C182:C184)*100-100</f>
        <v>-38.788167938931295</v>
      </c>
      <c r="F196" s="59">
        <f t="shared" si="14"/>
        <v>68.195718654434245</v>
      </c>
      <c r="G196" s="59">
        <f t="shared" si="16"/>
        <v>27.946419967235244</v>
      </c>
    </row>
    <row r="197" spans="1:7" ht="14.45" customHeight="1">
      <c r="A197" s="286"/>
      <c r="B197" s="38" t="s">
        <v>87</v>
      </c>
      <c r="C197" s="81">
        <v>833</v>
      </c>
      <c r="D197" s="59">
        <f t="shared" si="15"/>
        <v>51.454545454545467</v>
      </c>
      <c r="E197" s="56">
        <f>SUM(C194:C197)/SUM(C182:C185)*100-100</f>
        <v>-32.953105196451205</v>
      </c>
      <c r="F197" s="59">
        <f t="shared" si="14"/>
        <v>-21.415094339622641</v>
      </c>
      <c r="G197" s="59">
        <f t="shared" si="16"/>
        <v>19.330651060716903</v>
      </c>
    </row>
    <row r="198" spans="1:7" ht="14.45" customHeight="1">
      <c r="A198" s="286"/>
      <c r="B198" s="38" t="s">
        <v>88</v>
      </c>
      <c r="C198" s="81">
        <v>839</v>
      </c>
      <c r="D198" s="59">
        <f t="shared" si="15"/>
        <v>0.72028811524609182</v>
      </c>
      <c r="E198" s="56">
        <f>SUM(C194:C198)/SUM(C182:C186)*100-100</f>
        <v>-46.184665816791117</v>
      </c>
      <c r="F198" s="59">
        <f t="shared" si="14"/>
        <v>-64.068522483940043</v>
      </c>
      <c r="G198" s="59">
        <f t="shared" si="16"/>
        <v>-4.3859649122806985</v>
      </c>
    </row>
    <row r="199" spans="1:7" ht="14.45" customHeight="1">
      <c r="A199" s="286"/>
      <c r="B199" s="38" t="s">
        <v>89</v>
      </c>
      <c r="C199" s="81">
        <v>478</v>
      </c>
      <c r="D199" s="59">
        <f t="shared" si="15"/>
        <v>-43.027413587604293</v>
      </c>
      <c r="E199" s="56">
        <f>SUM(C194:C199)/SUM(C182:C187)*100-100</f>
        <v>-50.767245088197335</v>
      </c>
      <c r="F199" s="59">
        <f t="shared" si="14"/>
        <v>-67.746288798920375</v>
      </c>
      <c r="G199" s="59">
        <f t="shared" si="16"/>
        <v>-16.94221382459456</v>
      </c>
    </row>
    <row r="200" spans="1:7" ht="14.45" customHeight="1">
      <c r="A200" s="286"/>
      <c r="B200" s="38" t="s">
        <v>90</v>
      </c>
      <c r="C200" s="81">
        <v>1434</v>
      </c>
      <c r="D200" s="59">
        <f t="shared" si="15"/>
        <v>200</v>
      </c>
      <c r="E200" s="56">
        <f>SUM(C194:C200)/SUM(C182:C188)*100-100</f>
        <v>-34.327351234651189</v>
      </c>
      <c r="F200" s="59">
        <f t="shared" si="14"/>
        <v>227.39726027397262</v>
      </c>
      <c r="G200" s="59">
        <f t="shared" si="16"/>
        <v>-9.4360341987606944</v>
      </c>
    </row>
    <row r="201" spans="1:7" ht="14.45" customHeight="1">
      <c r="A201" s="286"/>
      <c r="B201" s="38" t="s">
        <v>91</v>
      </c>
      <c r="C201" s="81">
        <v>2418</v>
      </c>
      <c r="D201" s="59">
        <f t="shared" si="15"/>
        <v>68.619246861924694</v>
      </c>
      <c r="E201" s="56">
        <f>SUM(C194:C201)/SUM(C182:C189)*100-100</f>
        <v>-9.5368185769278568</v>
      </c>
      <c r="F201" s="59">
        <f t="shared" si="14"/>
        <v>276.63551401869159</v>
      </c>
      <c r="G201" s="59">
        <f t="shared" si="16"/>
        <v>4.32263116679718</v>
      </c>
    </row>
    <row r="202" spans="1:7" ht="14.45" customHeight="1">
      <c r="A202" s="286"/>
      <c r="B202" s="38" t="s">
        <v>92</v>
      </c>
      <c r="C202" s="81">
        <v>1434</v>
      </c>
      <c r="D202" s="59">
        <f t="shared" si="15"/>
        <v>-40.694789081885851</v>
      </c>
      <c r="E202" s="56">
        <f>SUM(C194:C202)/SUM(C182:C190)*100-100</f>
        <v>-11.724207755391319</v>
      </c>
      <c r="F202" s="59">
        <f t="shared" si="14"/>
        <v>-21.381578947368425</v>
      </c>
      <c r="G202" s="59">
        <f t="shared" si="16"/>
        <v>-1.1088170069587875</v>
      </c>
    </row>
    <row r="203" spans="1:7" ht="14.45" customHeight="1">
      <c r="A203" s="286"/>
      <c r="B203" s="38" t="s">
        <v>93</v>
      </c>
      <c r="C203" s="81">
        <v>400</v>
      </c>
      <c r="D203" s="59">
        <f t="shared" si="15"/>
        <v>-72.105997210599725</v>
      </c>
      <c r="E203" s="56">
        <f>SUM(C194:C203)/SUM(C182:C191)*100-100</f>
        <v>-20.44145873320538</v>
      </c>
      <c r="F203" s="59">
        <f t="shared" si="14"/>
        <v>-74.763406940063092</v>
      </c>
      <c r="G203" s="59">
        <f t="shared" si="16"/>
        <v>-15.404004032838827</v>
      </c>
    </row>
    <row r="204" spans="1:7" ht="14.45" customHeight="1">
      <c r="A204" s="286"/>
      <c r="B204" s="38" t="s">
        <v>94</v>
      </c>
      <c r="C204" s="81">
        <v>544</v>
      </c>
      <c r="D204" s="59">
        <f t="shared" si="15"/>
        <v>36</v>
      </c>
      <c r="E204" s="56">
        <f>SUM(C194:C204)/SUM(C182:C192)*100-100</f>
        <v>-19.595606590114826</v>
      </c>
      <c r="F204" s="59">
        <f t="shared" si="14"/>
        <v>-2.1582733812949613</v>
      </c>
      <c r="G204" s="59">
        <f>SUM(C193:C204)/SUM(C181:C192)*100-100</f>
        <v>-12.802793877247737</v>
      </c>
    </row>
    <row r="205" spans="1:7" ht="14.45" customHeight="1">
      <c r="A205" s="287"/>
      <c r="B205" s="42" t="s">
        <v>95</v>
      </c>
      <c r="C205" s="123">
        <v>1698</v>
      </c>
      <c r="D205" s="59">
        <f t="shared" si="15"/>
        <v>212.13235294117646</v>
      </c>
      <c r="E205" s="56">
        <f>SUM(C194:C205)/SUM(C182:C193)*100-100</f>
        <v>-19.368346344925484</v>
      </c>
      <c r="F205" s="59">
        <f t="shared" si="14"/>
        <v>-18.050193050193059</v>
      </c>
      <c r="G205" s="59">
        <f>SUM(C194:C205)/SUM(C182:C193)*100-100</f>
        <v>-19.368346344925484</v>
      </c>
    </row>
    <row r="206" spans="1:7" ht="14.45" customHeight="1">
      <c r="A206" s="285" t="s">
        <v>169</v>
      </c>
      <c r="B206" s="37" t="s">
        <v>84</v>
      </c>
      <c r="C206" s="122">
        <v>325</v>
      </c>
      <c r="D206" s="109">
        <f t="shared" ref="D206:D217" si="17">+C206/C205*100-100</f>
        <v>-80.859835100117778</v>
      </c>
      <c r="E206" s="109">
        <f>SUM(C206)/SUM(C194)*100-100</f>
        <v>55.502392344497622</v>
      </c>
      <c r="F206" s="109">
        <f t="shared" ref="F206:F217" si="18">+C206/C194*100-100</f>
        <v>55.502392344497622</v>
      </c>
      <c r="G206" s="125">
        <f>SUM(C195:C206)/SUM(C183:C194)*100-100</f>
        <v>-12.161334761977656</v>
      </c>
    </row>
    <row r="207" spans="1:7" ht="14.45" customHeight="1">
      <c r="A207" s="286"/>
      <c r="B207" s="38" t="s">
        <v>85</v>
      </c>
      <c r="C207" s="81">
        <v>244</v>
      </c>
      <c r="D207" s="55">
        <f t="shared" si="17"/>
        <v>-24.92307692307692</v>
      </c>
      <c r="E207" s="55">
        <f>SUM(C206:C207)/SUM(C194:C195)*100-100</f>
        <v>-22.37380627557981</v>
      </c>
      <c r="F207" s="55">
        <f t="shared" si="18"/>
        <v>-53.435114503816791</v>
      </c>
      <c r="G207" s="59">
        <f t="shared" ref="G207:G217" si="19">SUM(C196:C207)/SUM(C184:C195)*100-100</f>
        <v>-14.225524743373668</v>
      </c>
    </row>
    <row r="208" spans="1:7" ht="14.45" customHeight="1">
      <c r="A208" s="286"/>
      <c r="B208" s="38" t="s">
        <v>86</v>
      </c>
      <c r="C208" s="81">
        <v>998</v>
      </c>
      <c r="D208" s="55">
        <f t="shared" si="17"/>
        <v>309.01639344262293</v>
      </c>
      <c r="E208" s="55">
        <f>SUM(C206:C208)/SUM(C194:C196)*100-100</f>
        <v>22.135619641465311</v>
      </c>
      <c r="F208" s="55">
        <f t="shared" si="18"/>
        <v>81.454545454545439</v>
      </c>
      <c r="G208" s="59">
        <f t="shared" si="19"/>
        <v>-12.291933418693972</v>
      </c>
    </row>
    <row r="209" spans="1:7" ht="14.45" customHeight="1">
      <c r="A209" s="286"/>
      <c r="B209" s="38" t="s">
        <v>87</v>
      </c>
      <c r="C209" s="81">
        <v>606</v>
      </c>
      <c r="D209" s="55">
        <f t="shared" si="17"/>
        <v>-39.278557114228448</v>
      </c>
      <c r="E209" s="55">
        <f>SUM(C206:C209)/SUM(C194:C197)*100-100</f>
        <v>2.6937618147448177</v>
      </c>
      <c r="F209" s="55">
        <f t="shared" si="18"/>
        <v>-27.250900360144058</v>
      </c>
      <c r="G209" s="59">
        <f t="shared" si="19"/>
        <v>-12.505747126436788</v>
      </c>
    </row>
    <row r="210" spans="1:7" ht="14.45" customHeight="1">
      <c r="A210" s="286"/>
      <c r="B210" s="38" t="s">
        <v>88</v>
      </c>
      <c r="C210" s="81">
        <v>255</v>
      </c>
      <c r="D210" s="55">
        <f t="shared" si="17"/>
        <v>-57.920792079207921</v>
      </c>
      <c r="E210" s="55">
        <f>SUM(C206:C210)/SUM(C194:C198)*100-100</f>
        <v>-17.834179357021995</v>
      </c>
      <c r="F210" s="55">
        <f t="shared" si="18"/>
        <v>-69.606674612634095</v>
      </c>
      <c r="G210" s="59">
        <f t="shared" si="19"/>
        <v>-6.2316081010905293</v>
      </c>
    </row>
    <row r="211" spans="1:7" ht="14.45" customHeight="1">
      <c r="A211" s="286"/>
      <c r="B211" s="38" t="s">
        <v>89</v>
      </c>
      <c r="C211" s="81">
        <v>455</v>
      </c>
      <c r="D211" s="55">
        <f t="shared" si="17"/>
        <v>78.431372549019613</v>
      </c>
      <c r="E211" s="55">
        <f>SUM(C206:C211)/SUM(C194:C199)*100-100</f>
        <v>-16.020972909991258</v>
      </c>
      <c r="F211" s="55">
        <f t="shared" si="18"/>
        <v>-4.8117154811715466</v>
      </c>
      <c r="G211" s="59">
        <f t="shared" si="19"/>
        <v>2.4739336492890942</v>
      </c>
    </row>
    <row r="212" spans="1:7" ht="14.45" customHeight="1">
      <c r="A212" s="286"/>
      <c r="B212" s="38" t="s">
        <v>90</v>
      </c>
      <c r="C212" s="81">
        <v>399</v>
      </c>
      <c r="D212" s="55">
        <f t="shared" si="17"/>
        <v>-12.307692307692307</v>
      </c>
      <c r="E212" s="55">
        <f>SUM(C206:C212)/SUM(C194:C200)*100-100</f>
        <v>-32.566262584754469</v>
      </c>
      <c r="F212" s="55">
        <f t="shared" si="18"/>
        <v>-72.175732217573227</v>
      </c>
      <c r="G212" s="59">
        <f t="shared" si="19"/>
        <v>-15.329984410185347</v>
      </c>
    </row>
    <row r="213" spans="1:7" ht="14.45" customHeight="1">
      <c r="A213" s="286"/>
      <c r="B213" s="38" t="s">
        <v>91</v>
      </c>
      <c r="C213" s="81">
        <v>609</v>
      </c>
      <c r="D213" s="55">
        <f t="shared" si="17"/>
        <v>52.631578947368439</v>
      </c>
      <c r="E213" s="55">
        <f>SUM(C206:C213)/SUM(C194:C201)*100-100</f>
        <v>-46.58888126286891</v>
      </c>
      <c r="F213" s="55">
        <f t="shared" si="18"/>
        <v>-74.813895781637711</v>
      </c>
      <c r="G213" s="59">
        <f t="shared" si="19"/>
        <v>-40.196667167092023</v>
      </c>
    </row>
    <row r="214" spans="1:7" ht="14.45" customHeight="1">
      <c r="A214" s="286"/>
      <c r="B214" s="38" t="s">
        <v>92</v>
      </c>
      <c r="C214" s="81">
        <v>273</v>
      </c>
      <c r="D214" s="55">
        <f t="shared" si="17"/>
        <v>-55.172413793103445</v>
      </c>
      <c r="E214" s="55">
        <f>SUM(C206:C214)/SUM(C194:C202)*100-100</f>
        <v>-52.242229613487787</v>
      </c>
      <c r="F214" s="55">
        <f t="shared" si="18"/>
        <v>-80.962343096234306</v>
      </c>
      <c r="G214" s="59">
        <f t="shared" si="19"/>
        <v>-47.370862975564485</v>
      </c>
    </row>
    <row r="215" spans="1:7" ht="14.45" customHeight="1">
      <c r="A215" s="286"/>
      <c r="B215" s="38" t="s">
        <v>93</v>
      </c>
      <c r="C215" s="81">
        <v>1254</v>
      </c>
      <c r="D215" s="55">
        <f t="shared" si="17"/>
        <v>359.34065934065933</v>
      </c>
      <c r="E215" s="55">
        <f>SUM(C206:C215)/SUM(C194:C203)*100-100</f>
        <v>-40.585590525276892</v>
      </c>
      <c r="F215" s="55">
        <f t="shared" si="18"/>
        <v>213.5</v>
      </c>
      <c r="G215" s="59">
        <f t="shared" si="19"/>
        <v>-34.791861751936665</v>
      </c>
    </row>
    <row r="216" spans="1:7" ht="14.45" customHeight="1">
      <c r="A216" s="286"/>
      <c r="B216" s="38" t="s">
        <v>94</v>
      </c>
      <c r="C216" s="81">
        <v>836</v>
      </c>
      <c r="D216" s="55">
        <f t="shared" si="17"/>
        <v>-33.333333333333343</v>
      </c>
      <c r="E216" s="55">
        <f>SUM(C206:C216)/SUM(C194:C204)*100-100</f>
        <v>-35.278898892683429</v>
      </c>
      <c r="F216" s="55">
        <f t="shared" si="18"/>
        <v>53.676470588235304</v>
      </c>
      <c r="G216" s="59">
        <f t="shared" si="19"/>
        <v>-32.236898167873889</v>
      </c>
    </row>
    <row r="217" spans="1:7">
      <c r="A217" s="287"/>
      <c r="B217" s="42" t="s">
        <v>95</v>
      </c>
      <c r="C217" s="123">
        <v>2852</v>
      </c>
      <c r="D217" s="55">
        <f t="shared" si="17"/>
        <v>241.14832535885171</v>
      </c>
      <c r="E217" s="55">
        <f>SUM(C206:C217)/SUM(C194:C205)*100-100</f>
        <v>-19.848604876331308</v>
      </c>
      <c r="F217" s="55">
        <f t="shared" si="18"/>
        <v>67.962308598351001</v>
      </c>
      <c r="G217" s="59">
        <f t="shared" si="19"/>
        <v>-19.848604876331308</v>
      </c>
    </row>
    <row r="218" spans="1:7">
      <c r="A218" s="285" t="s">
        <v>169</v>
      </c>
      <c r="B218" s="37" t="s">
        <v>84</v>
      </c>
      <c r="C218" s="122">
        <v>2060</v>
      </c>
      <c r="D218" s="125">
        <f t="shared" ref="D218:D219" si="20">+C218/C217*100-100</f>
        <v>-27.769985974754562</v>
      </c>
      <c r="E218" s="125">
        <f>SUM(C218)/SUM(C206)*100-100</f>
        <v>533.84615384615381</v>
      </c>
      <c r="F218" s="125">
        <f t="shared" ref="F218:F220" si="21">+C218/C206*100-100</f>
        <v>533.84615384615381</v>
      </c>
      <c r="G218" s="125">
        <f>SUM(C207:C218)/SUM(C195:C206)*100-100</f>
        <v>-5.5415178182451825</v>
      </c>
    </row>
    <row r="219" spans="1:7">
      <c r="A219" s="286"/>
      <c r="B219" s="38" t="s">
        <v>85</v>
      </c>
      <c r="C219" s="81">
        <v>1083</v>
      </c>
      <c r="D219" s="59">
        <f t="shared" si="20"/>
        <v>-47.427184466019412</v>
      </c>
      <c r="E219" s="59">
        <f>SUM(C218:C219)/SUM(C206:C207)*100-100</f>
        <v>452.37258347978911</v>
      </c>
      <c r="F219" s="59">
        <f t="shared" si="21"/>
        <v>343.85245901639348</v>
      </c>
      <c r="G219" s="59">
        <f>SUM(C208:C219)/SUM(C196:C207)*100-100</f>
        <v>4.3136554434223484</v>
      </c>
    </row>
    <row r="220" spans="1:7">
      <c r="A220" s="286"/>
      <c r="B220" s="38" t="s">
        <v>86</v>
      </c>
      <c r="C220" s="81">
        <v>2161</v>
      </c>
      <c r="D220" s="59">
        <f>+C220/C219*100-100</f>
        <v>99.538319482917814</v>
      </c>
      <c r="E220" s="59">
        <f>SUM(C218:C220)/SUM(C206:C208)*100-100</f>
        <v>238.48117421825145</v>
      </c>
      <c r="F220" s="59">
        <f t="shared" si="21"/>
        <v>116.53306613226454</v>
      </c>
      <c r="G220" s="59">
        <f>SUM(C209:C220)/SUM(C197:C208)*100-100</f>
        <v>10.287677114641468</v>
      </c>
    </row>
    <row r="221" spans="1:7">
      <c r="A221" s="286"/>
      <c r="B221" s="38" t="s">
        <v>87</v>
      </c>
      <c r="C221" s="81"/>
      <c r="D221" s="59"/>
      <c r="E221" s="59"/>
      <c r="F221" s="59"/>
      <c r="G221" s="59"/>
    </row>
    <row r="222" spans="1:7">
      <c r="A222" s="286"/>
      <c r="B222" s="38" t="s">
        <v>88</v>
      </c>
      <c r="C222" s="81"/>
      <c r="D222" s="59"/>
      <c r="E222" s="59"/>
      <c r="F222" s="59"/>
      <c r="G222" s="59"/>
    </row>
    <row r="223" spans="1:7">
      <c r="A223" s="286"/>
      <c r="B223" s="38" t="s">
        <v>89</v>
      </c>
      <c r="C223" s="81"/>
      <c r="D223" s="59"/>
      <c r="E223" s="59"/>
      <c r="F223" s="59"/>
      <c r="G223" s="59"/>
    </row>
    <row r="224" spans="1:7">
      <c r="A224" s="286"/>
      <c r="B224" s="38" t="s">
        <v>90</v>
      </c>
      <c r="C224" s="81"/>
      <c r="D224" s="59"/>
      <c r="E224" s="59"/>
      <c r="F224" s="59"/>
      <c r="G224" s="59"/>
    </row>
    <row r="225" spans="1:7">
      <c r="A225" s="286"/>
      <c r="B225" s="38" t="s">
        <v>91</v>
      </c>
      <c r="C225" s="81"/>
      <c r="D225" s="59"/>
      <c r="E225" s="59"/>
      <c r="F225" s="59"/>
      <c r="G225" s="59"/>
    </row>
    <row r="226" spans="1:7">
      <c r="A226" s="286"/>
      <c r="B226" s="38" t="s">
        <v>92</v>
      </c>
      <c r="C226" s="81"/>
      <c r="D226" s="59"/>
      <c r="E226" s="59"/>
      <c r="F226" s="59"/>
      <c r="G226" s="59"/>
    </row>
    <row r="227" spans="1:7">
      <c r="A227" s="286"/>
      <c r="B227" s="38" t="s">
        <v>93</v>
      </c>
      <c r="C227" s="81"/>
      <c r="D227" s="59"/>
      <c r="E227" s="59"/>
      <c r="F227" s="59"/>
      <c r="G227" s="59"/>
    </row>
    <row r="228" spans="1:7">
      <c r="A228" s="286"/>
      <c r="B228" s="38" t="s">
        <v>94</v>
      </c>
      <c r="C228" s="81"/>
      <c r="D228" s="59"/>
      <c r="E228" s="59"/>
      <c r="F228" s="59"/>
      <c r="G228" s="59"/>
    </row>
    <row r="229" spans="1:7">
      <c r="A229" s="287"/>
      <c r="B229" s="42" t="s">
        <v>95</v>
      </c>
      <c r="C229" s="123"/>
      <c r="D229" s="60"/>
      <c r="E229" s="60"/>
      <c r="F229" s="60"/>
      <c r="G229" s="60"/>
    </row>
    <row r="230" spans="1:7">
      <c r="A230" s="128"/>
      <c r="C230" s="104"/>
      <c r="D230" s="56"/>
      <c r="E230" s="56"/>
      <c r="F230" s="56"/>
      <c r="G230" s="56"/>
    </row>
    <row r="231" spans="1:7">
      <c r="A231" s="128"/>
      <c r="C231" s="104"/>
      <c r="D231" s="56"/>
      <c r="E231" s="56"/>
      <c r="F231" s="56"/>
      <c r="G231" s="56"/>
    </row>
    <row r="232" spans="1:7">
      <c r="A232" s="128"/>
      <c r="C232" s="104"/>
      <c r="D232" s="56"/>
      <c r="E232" s="56"/>
      <c r="F232" s="56"/>
      <c r="G232" s="56"/>
    </row>
    <row r="233" spans="1:7">
      <c r="A233" s="74" t="s">
        <v>101</v>
      </c>
      <c r="B233" s="74"/>
      <c r="C233" s="221"/>
      <c r="D233" s="74"/>
      <c r="E233" s="74"/>
      <c r="F233" s="74"/>
      <c r="G233" s="74"/>
    </row>
    <row r="234" spans="1:7">
      <c r="A234" s="74" t="s">
        <v>102</v>
      </c>
      <c r="B234" s="74"/>
      <c r="C234" s="74"/>
      <c r="D234" s="74"/>
      <c r="E234" s="74"/>
      <c r="F234" s="74"/>
      <c r="G234" s="74"/>
    </row>
    <row r="235" spans="1:7">
      <c r="A235" s="288" t="s">
        <v>103</v>
      </c>
      <c r="B235" s="288"/>
      <c r="C235" s="288"/>
      <c r="D235" s="288"/>
      <c r="E235" s="288"/>
      <c r="F235" s="288"/>
      <c r="G235" s="288"/>
    </row>
    <row r="236" spans="1:7">
      <c r="A236" s="74"/>
    </row>
  </sheetData>
  <mergeCells count="30">
    <mergeCell ref="A206:A217"/>
    <mergeCell ref="A194:A205"/>
    <mergeCell ref="A8:G8"/>
    <mergeCell ref="A9:G9"/>
    <mergeCell ref="A12:A13"/>
    <mergeCell ref="B12:B13"/>
    <mergeCell ref="C12:C13"/>
    <mergeCell ref="D12:G12"/>
    <mergeCell ref="A182:A193"/>
    <mergeCell ref="A2:G2"/>
    <mergeCell ref="A3:G3"/>
    <mergeCell ref="A4:G4"/>
    <mergeCell ref="A5:G5"/>
    <mergeCell ref="A7:G7"/>
    <mergeCell ref="A218:A229"/>
    <mergeCell ref="A235:G235"/>
    <mergeCell ref="A74:A85"/>
    <mergeCell ref="A26:A37"/>
    <mergeCell ref="A14:A25"/>
    <mergeCell ref="A62:A73"/>
    <mergeCell ref="A50:A61"/>
    <mergeCell ref="A38:A49"/>
    <mergeCell ref="A86:A97"/>
    <mergeCell ref="A98:A109"/>
    <mergeCell ref="A110:A121"/>
    <mergeCell ref="A122:A133"/>
    <mergeCell ref="A134:A145"/>
    <mergeCell ref="A146:A157"/>
    <mergeCell ref="A158:A169"/>
    <mergeCell ref="A170:A181"/>
  </mergeCells>
  <pageMargins left="0.7" right="0.7" top="0.75" bottom="0.75" header="0.3" footer="0.3"/>
  <pageSetup orientation="portrait" r:id="rId1"/>
  <ignoredErrors>
    <ignoredError sqref="E1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261"/>
  <sheetViews>
    <sheetView showGridLines="0" zoomScale="90" zoomScaleNormal="90" workbookViewId="0">
      <pane xSplit="1" ySplit="13" topLeftCell="B204" activePane="bottomRight" state="frozen"/>
      <selection pane="topRight" activeCell="B1" sqref="B1"/>
      <selection pane="bottomLeft" activeCell="A14" sqref="A14"/>
      <selection pane="bottomRight" activeCell="I219" sqref="I219"/>
    </sheetView>
  </sheetViews>
  <sheetFormatPr baseColWidth="10" defaultColWidth="11.42578125" defaultRowHeight="15"/>
  <cols>
    <col min="1" max="1" width="14.42578125" customWidth="1"/>
    <col min="2" max="2" width="19.28515625" customWidth="1"/>
    <col min="3" max="3" width="17" style="73" customWidth="1"/>
    <col min="4" max="4" width="19" customWidth="1"/>
    <col min="5" max="5" width="19.7109375" customWidth="1"/>
  </cols>
  <sheetData>
    <row r="1" spans="1:5" s="3" customFormat="1" ht="12.75">
      <c r="C1" s="99"/>
    </row>
    <row r="2" spans="1:5" s="3" customFormat="1" ht="12.75">
      <c r="A2" s="289" t="s">
        <v>71</v>
      </c>
      <c r="B2" s="290"/>
      <c r="C2" s="290"/>
      <c r="D2" s="290"/>
      <c r="E2" s="291"/>
    </row>
    <row r="3" spans="1:5" s="3" customFormat="1" ht="12.75">
      <c r="A3" s="292" t="s">
        <v>72</v>
      </c>
      <c r="B3" s="293"/>
      <c r="C3" s="293"/>
      <c r="D3" s="293"/>
      <c r="E3" s="294"/>
    </row>
    <row r="4" spans="1:5" s="3" customFormat="1" ht="12.75">
      <c r="A4" s="292" t="s">
        <v>2</v>
      </c>
      <c r="B4" s="293"/>
      <c r="C4" s="293"/>
      <c r="D4" s="293"/>
      <c r="E4" s="294"/>
    </row>
    <row r="5" spans="1:5" s="3" customFormat="1" ht="12.75">
      <c r="A5" s="292" t="s">
        <v>73</v>
      </c>
      <c r="B5" s="293"/>
      <c r="C5" s="293"/>
      <c r="D5" s="293"/>
      <c r="E5" s="294"/>
    </row>
    <row r="6" spans="1:5" s="3" customFormat="1" ht="12.75">
      <c r="A6" s="24"/>
      <c r="B6" s="25"/>
      <c r="C6" s="117"/>
      <c r="E6" s="26"/>
    </row>
    <row r="7" spans="1:5" s="3" customFormat="1" ht="12.75" customHeight="1">
      <c r="A7" s="295" t="s">
        <v>74</v>
      </c>
      <c r="B7" s="296"/>
      <c r="C7" s="296"/>
      <c r="D7" s="296"/>
      <c r="E7" s="297"/>
    </row>
    <row r="8" spans="1:5" s="3" customFormat="1" ht="12.75" customHeight="1">
      <c r="A8" s="295" t="s">
        <v>104</v>
      </c>
      <c r="B8" s="296"/>
      <c r="C8" s="296"/>
      <c r="D8" s="296"/>
      <c r="E8" s="297"/>
    </row>
    <row r="9" spans="1:5" s="27" customFormat="1" ht="12.75" customHeight="1">
      <c r="A9" s="295" t="s">
        <v>176</v>
      </c>
      <c r="B9" s="296"/>
      <c r="C9" s="296"/>
      <c r="D9" s="296"/>
      <c r="E9" s="297"/>
    </row>
    <row r="10" spans="1:5" s="27" customFormat="1" ht="12.75">
      <c r="A10" s="28"/>
      <c r="B10" s="29"/>
      <c r="C10" s="29"/>
      <c r="E10" s="30"/>
    </row>
    <row r="11" spans="1:5" s="3" customFormat="1" ht="12.75">
      <c r="A11" s="31"/>
      <c r="B11" s="32"/>
      <c r="C11" s="118"/>
      <c r="D11" s="33"/>
      <c r="E11" s="34"/>
    </row>
    <row r="12" spans="1:5" ht="15" customHeight="1">
      <c r="A12" s="300" t="s">
        <v>76</v>
      </c>
      <c r="B12" s="302" t="s">
        <v>77</v>
      </c>
      <c r="C12" s="300" t="s">
        <v>105</v>
      </c>
      <c r="D12" s="299" t="s">
        <v>106</v>
      </c>
      <c r="E12" s="299"/>
    </row>
    <row r="13" spans="1:5">
      <c r="A13" s="301"/>
      <c r="B13" s="303"/>
      <c r="C13" s="301"/>
      <c r="D13" s="52" t="s">
        <v>107</v>
      </c>
      <c r="E13" s="52" t="s">
        <v>108</v>
      </c>
    </row>
    <row r="14" spans="1:5">
      <c r="A14" s="285">
        <v>2008</v>
      </c>
      <c r="B14" s="37" t="s">
        <v>84</v>
      </c>
      <c r="C14" s="103">
        <f>+D14+E14</f>
        <v>979</v>
      </c>
      <c r="D14" s="82">
        <v>478</v>
      </c>
      <c r="E14" s="47">
        <v>501</v>
      </c>
    </row>
    <row r="15" spans="1:5">
      <c r="A15" s="286"/>
      <c r="B15" s="38" t="s">
        <v>85</v>
      </c>
      <c r="C15" s="80">
        <f t="shared" ref="C15:C61" si="0">+D15+E15</f>
        <v>1382</v>
      </c>
      <c r="D15" s="83">
        <v>877</v>
      </c>
      <c r="E15" s="49">
        <v>505</v>
      </c>
    </row>
    <row r="16" spans="1:5">
      <c r="A16" s="286"/>
      <c r="B16" s="38" t="s">
        <v>86</v>
      </c>
      <c r="C16" s="80">
        <f t="shared" si="0"/>
        <v>1295</v>
      </c>
      <c r="D16" s="83">
        <v>1030</v>
      </c>
      <c r="E16" s="49">
        <v>265</v>
      </c>
    </row>
    <row r="17" spans="1:5">
      <c r="A17" s="286"/>
      <c r="B17" s="38" t="s">
        <v>87</v>
      </c>
      <c r="C17" s="80">
        <f t="shared" si="0"/>
        <v>1517</v>
      </c>
      <c r="D17" s="83">
        <v>771</v>
      </c>
      <c r="E17" s="49">
        <v>746</v>
      </c>
    </row>
    <row r="18" spans="1:5">
      <c r="A18" s="286"/>
      <c r="B18" s="38" t="s">
        <v>88</v>
      </c>
      <c r="C18" s="80">
        <f t="shared" si="0"/>
        <v>789</v>
      </c>
      <c r="D18" s="83">
        <v>572</v>
      </c>
      <c r="E18" s="49">
        <v>217</v>
      </c>
    </row>
    <row r="19" spans="1:5">
      <c r="A19" s="286"/>
      <c r="B19" s="38" t="s">
        <v>89</v>
      </c>
      <c r="C19" s="80">
        <f t="shared" si="0"/>
        <v>802</v>
      </c>
      <c r="D19" s="83">
        <v>392</v>
      </c>
      <c r="E19" s="49">
        <v>410</v>
      </c>
    </row>
    <row r="20" spans="1:5">
      <c r="A20" s="286"/>
      <c r="B20" s="38" t="s">
        <v>90</v>
      </c>
      <c r="C20" s="80">
        <f t="shared" si="0"/>
        <v>741</v>
      </c>
      <c r="D20" s="83">
        <v>407</v>
      </c>
      <c r="E20" s="49">
        <v>334</v>
      </c>
    </row>
    <row r="21" spans="1:5">
      <c r="A21" s="286"/>
      <c r="B21" s="38" t="s">
        <v>91</v>
      </c>
      <c r="C21" s="80">
        <f t="shared" si="0"/>
        <v>1343</v>
      </c>
      <c r="D21" s="83">
        <v>527</v>
      </c>
      <c r="E21" s="49">
        <v>816</v>
      </c>
    </row>
    <row r="22" spans="1:5">
      <c r="A22" s="286"/>
      <c r="B22" s="38" t="s">
        <v>92</v>
      </c>
      <c r="C22" s="80">
        <f t="shared" si="0"/>
        <v>738</v>
      </c>
      <c r="D22" s="83">
        <v>576</v>
      </c>
      <c r="E22" s="49">
        <v>162</v>
      </c>
    </row>
    <row r="23" spans="1:5">
      <c r="A23" s="286"/>
      <c r="B23" s="38" t="s">
        <v>93</v>
      </c>
      <c r="C23" s="80">
        <f t="shared" si="0"/>
        <v>883</v>
      </c>
      <c r="D23" s="83">
        <v>238</v>
      </c>
      <c r="E23" s="49">
        <v>645</v>
      </c>
    </row>
    <row r="24" spans="1:5">
      <c r="A24" s="286"/>
      <c r="B24" s="38" t="s">
        <v>94</v>
      </c>
      <c r="C24" s="49">
        <f t="shared" si="0"/>
        <v>1212</v>
      </c>
      <c r="D24" s="83">
        <v>306</v>
      </c>
      <c r="E24" s="49">
        <v>906</v>
      </c>
    </row>
    <row r="25" spans="1:5">
      <c r="A25" s="287"/>
      <c r="B25" s="38" t="s">
        <v>95</v>
      </c>
      <c r="C25" s="98">
        <f t="shared" si="0"/>
        <v>2388</v>
      </c>
      <c r="D25" s="84">
        <v>1311</v>
      </c>
      <c r="E25" s="98">
        <v>1077</v>
      </c>
    </row>
    <row r="26" spans="1:5">
      <c r="A26" s="285">
        <v>2009</v>
      </c>
      <c r="B26" s="37" t="s">
        <v>84</v>
      </c>
      <c r="C26" s="103">
        <f t="shared" si="0"/>
        <v>1935</v>
      </c>
      <c r="D26" s="82">
        <v>393</v>
      </c>
      <c r="E26" s="47">
        <f>336+240+38+46+22+13+544+168+47+72+16</f>
        <v>1542</v>
      </c>
    </row>
    <row r="27" spans="1:5">
      <c r="A27" s="286"/>
      <c r="B27" s="38" t="s">
        <v>85</v>
      </c>
      <c r="C27" s="80">
        <f t="shared" si="0"/>
        <v>1826</v>
      </c>
      <c r="D27" s="83">
        <v>527</v>
      </c>
      <c r="E27" s="49">
        <f>456+270+39+72+204+144+96+18</f>
        <v>1299</v>
      </c>
    </row>
    <row r="28" spans="1:5">
      <c r="A28" s="286"/>
      <c r="B28" s="38" t="s">
        <v>86</v>
      </c>
      <c r="C28" s="80">
        <f t="shared" si="0"/>
        <v>781</v>
      </c>
      <c r="D28" s="83">
        <v>327</v>
      </c>
      <c r="E28" s="49">
        <f>171+210+24+48+1</f>
        <v>454</v>
      </c>
    </row>
    <row r="29" spans="1:5">
      <c r="A29" s="286"/>
      <c r="B29" s="38" t="s">
        <v>87</v>
      </c>
      <c r="C29" s="80">
        <f t="shared" si="0"/>
        <v>932</v>
      </c>
      <c r="D29" s="83">
        <v>140</v>
      </c>
      <c r="E29" s="49">
        <f>81+132+142+144+41+52+40+64+96</f>
        <v>792</v>
      </c>
    </row>
    <row r="30" spans="1:5">
      <c r="A30" s="286"/>
      <c r="B30" s="38" t="s">
        <v>88</v>
      </c>
      <c r="C30" s="80">
        <f t="shared" si="0"/>
        <v>1287</v>
      </c>
      <c r="D30" s="83">
        <v>699</v>
      </c>
      <c r="E30" s="49">
        <f>48+100+110+70+44+96+120</f>
        <v>588</v>
      </c>
    </row>
    <row r="31" spans="1:5">
      <c r="A31" s="286"/>
      <c r="B31" s="38" t="s">
        <v>89</v>
      </c>
      <c r="C31" s="80">
        <f t="shared" si="0"/>
        <v>605</v>
      </c>
      <c r="D31" s="83">
        <v>445</v>
      </c>
      <c r="E31" s="49">
        <f>96+49+15</f>
        <v>160</v>
      </c>
    </row>
    <row r="32" spans="1:5">
      <c r="A32" s="286"/>
      <c r="B32" s="38" t="s">
        <v>90</v>
      </c>
      <c r="C32" s="80">
        <f t="shared" si="0"/>
        <v>532</v>
      </c>
      <c r="D32" s="83">
        <v>96</v>
      </c>
      <c r="E32" s="49">
        <f>5+95+240+60+36</f>
        <v>436</v>
      </c>
    </row>
    <row r="33" spans="1:5">
      <c r="A33" s="286"/>
      <c r="B33" s="38" t="s">
        <v>91</v>
      </c>
      <c r="C33" s="80">
        <f t="shared" si="0"/>
        <v>1207</v>
      </c>
      <c r="D33" s="83">
        <v>1073</v>
      </c>
      <c r="E33" s="49">
        <f>50+12+72</f>
        <v>134</v>
      </c>
    </row>
    <row r="34" spans="1:5">
      <c r="A34" s="286"/>
      <c r="B34" s="38" t="s">
        <v>92</v>
      </c>
      <c r="C34" s="80">
        <f t="shared" si="0"/>
        <v>1241</v>
      </c>
      <c r="D34" s="83">
        <v>360</v>
      </c>
      <c r="E34" s="49">
        <f>120+16+33+48+240+35+120+24+36+93+15+60+36+5</f>
        <v>881</v>
      </c>
    </row>
    <row r="35" spans="1:5">
      <c r="A35" s="286"/>
      <c r="B35" s="38" t="s">
        <v>93</v>
      </c>
      <c r="C35" s="80">
        <f t="shared" si="0"/>
        <v>836</v>
      </c>
      <c r="D35" s="83">
        <v>191</v>
      </c>
      <c r="E35" s="49">
        <f>29+61+130+120+72+71+48+114</f>
        <v>645</v>
      </c>
    </row>
    <row r="36" spans="1:5">
      <c r="A36" s="286"/>
      <c r="B36" s="38" t="s">
        <v>94</v>
      </c>
      <c r="C36" s="49">
        <f t="shared" si="0"/>
        <v>2613</v>
      </c>
      <c r="D36" s="83">
        <v>1336</v>
      </c>
      <c r="E36" s="49">
        <f>27+54+100+480+488+80+48</f>
        <v>1277</v>
      </c>
    </row>
    <row r="37" spans="1:5">
      <c r="A37" s="287"/>
      <c r="B37" s="38" t="s">
        <v>95</v>
      </c>
      <c r="C37" s="98">
        <f t="shared" si="0"/>
        <v>972</v>
      </c>
      <c r="D37" s="84">
        <v>487</v>
      </c>
      <c r="E37" s="49">
        <f>69+17+39+40+48+142+100+30</f>
        <v>485</v>
      </c>
    </row>
    <row r="38" spans="1:5">
      <c r="A38" s="285">
        <v>2010</v>
      </c>
      <c r="B38" s="37" t="s">
        <v>84</v>
      </c>
      <c r="C38" s="103">
        <f t="shared" si="0"/>
        <v>1666</v>
      </c>
      <c r="D38" s="95">
        <v>1062</v>
      </c>
      <c r="E38" s="47">
        <f>24+69+48+228+41+48+32+48+48+18</f>
        <v>604</v>
      </c>
    </row>
    <row r="39" spans="1:5">
      <c r="A39" s="286"/>
      <c r="B39" s="38" t="s">
        <v>85</v>
      </c>
      <c r="C39" s="80">
        <f t="shared" si="0"/>
        <v>2020</v>
      </c>
      <c r="D39" s="96">
        <v>787</v>
      </c>
      <c r="E39" s="49">
        <f>48+72+584+114+42+16+24+70+72+88+60+18+25</f>
        <v>1233</v>
      </c>
    </row>
    <row r="40" spans="1:5">
      <c r="A40" s="286"/>
      <c r="B40" s="38" t="s">
        <v>86</v>
      </c>
      <c r="C40" s="80">
        <f t="shared" si="0"/>
        <v>2044</v>
      </c>
      <c r="D40" s="96">
        <v>275</v>
      </c>
      <c r="E40" s="49">
        <f>48+576+99+432+48+48+45+143+48+72+80+96+34</f>
        <v>1769</v>
      </c>
    </row>
    <row r="41" spans="1:5">
      <c r="A41" s="286"/>
      <c r="B41" s="38" t="s">
        <v>87</v>
      </c>
      <c r="C41" s="80">
        <f t="shared" si="0"/>
        <v>365</v>
      </c>
      <c r="D41" s="96">
        <v>96</v>
      </c>
      <c r="E41" s="49">
        <f>60+7+18+144+40</f>
        <v>269</v>
      </c>
    </row>
    <row r="42" spans="1:5">
      <c r="A42" s="286"/>
      <c r="B42" s="38" t="s">
        <v>88</v>
      </c>
      <c r="C42" s="80">
        <f t="shared" si="0"/>
        <v>2065</v>
      </c>
      <c r="D42" s="96">
        <v>1098</v>
      </c>
      <c r="E42" s="49">
        <f>48+59+44+160+48+72+64+40+112+88+124+48+60</f>
        <v>967</v>
      </c>
    </row>
    <row r="43" spans="1:5">
      <c r="A43" s="286"/>
      <c r="B43" s="38" t="s">
        <v>89</v>
      </c>
      <c r="C43" s="80">
        <f t="shared" si="0"/>
        <v>1500</v>
      </c>
      <c r="D43" s="96">
        <v>574</v>
      </c>
      <c r="E43" s="49">
        <f>118+120+100+94+120+360+14</f>
        <v>926</v>
      </c>
    </row>
    <row r="44" spans="1:5">
      <c r="A44" s="286"/>
      <c r="B44" s="38" t="s">
        <v>90</v>
      </c>
      <c r="C44" s="80">
        <f t="shared" si="0"/>
        <v>1505</v>
      </c>
      <c r="D44" s="96">
        <v>150</v>
      </c>
      <c r="E44" s="49">
        <f>72+24+80+16+228+48+408+143+144+192</f>
        <v>1355</v>
      </c>
    </row>
    <row r="45" spans="1:5">
      <c r="A45" s="286"/>
      <c r="B45" s="38" t="s">
        <v>91</v>
      </c>
      <c r="C45" s="80">
        <f t="shared" si="0"/>
        <v>1634</v>
      </c>
      <c r="D45" s="96">
        <v>716</v>
      </c>
      <c r="E45" s="49">
        <f>48+59+120+48+16+24+47+140+48+88+280</f>
        <v>918</v>
      </c>
    </row>
    <row r="46" spans="1:5">
      <c r="A46" s="286"/>
      <c r="B46" s="38" t="s">
        <v>92</v>
      </c>
      <c r="C46" s="80">
        <f t="shared" si="0"/>
        <v>795</v>
      </c>
      <c r="D46" s="96">
        <v>12</v>
      </c>
      <c r="E46" s="49">
        <f>91+140+40+24+104+168+216</f>
        <v>783</v>
      </c>
    </row>
    <row r="47" spans="1:5">
      <c r="A47" s="286"/>
      <c r="B47" s="38" t="s">
        <v>93</v>
      </c>
      <c r="C47" s="80">
        <f t="shared" si="0"/>
        <v>1638</v>
      </c>
      <c r="D47" s="96">
        <v>1008</v>
      </c>
      <c r="E47" s="49">
        <f>96+14+160+48+48+144+120</f>
        <v>630</v>
      </c>
    </row>
    <row r="48" spans="1:5">
      <c r="A48" s="286"/>
      <c r="B48" s="38" t="s">
        <v>94</v>
      </c>
      <c r="C48" s="49">
        <f t="shared" si="0"/>
        <v>1123</v>
      </c>
      <c r="D48" s="96">
        <v>315</v>
      </c>
      <c r="E48" s="49">
        <f>48+101+80+59+96+48+216+85+48+27</f>
        <v>808</v>
      </c>
    </row>
    <row r="49" spans="1:5">
      <c r="A49" s="287"/>
      <c r="B49" s="38" t="s">
        <v>95</v>
      </c>
      <c r="C49" s="98">
        <f t="shared" si="0"/>
        <v>0</v>
      </c>
      <c r="D49" s="97">
        <v>0</v>
      </c>
      <c r="E49" s="98">
        <v>0</v>
      </c>
    </row>
    <row r="50" spans="1:5">
      <c r="A50" s="285">
        <v>2011</v>
      </c>
      <c r="B50" s="37" t="s">
        <v>84</v>
      </c>
      <c r="C50" s="103">
        <f t="shared" si="0"/>
        <v>898</v>
      </c>
      <c r="D50" s="82">
        <v>547</v>
      </c>
      <c r="E50" s="82">
        <v>351</v>
      </c>
    </row>
    <row r="51" spans="1:5">
      <c r="A51" s="286"/>
      <c r="B51" s="38" t="s">
        <v>85</v>
      </c>
      <c r="C51" s="80">
        <f t="shared" si="0"/>
        <v>758</v>
      </c>
      <c r="D51" s="83">
        <v>85</v>
      </c>
      <c r="E51" s="83">
        <v>673</v>
      </c>
    </row>
    <row r="52" spans="1:5">
      <c r="A52" s="286"/>
      <c r="B52" s="38" t="s">
        <v>86</v>
      </c>
      <c r="C52" s="80">
        <f t="shared" si="0"/>
        <v>2130</v>
      </c>
      <c r="D52" s="83">
        <v>294</v>
      </c>
      <c r="E52" s="83">
        <v>1836</v>
      </c>
    </row>
    <row r="53" spans="1:5">
      <c r="A53" s="286"/>
      <c r="B53" s="38" t="s">
        <v>87</v>
      </c>
      <c r="C53" s="80">
        <f t="shared" si="0"/>
        <v>1371</v>
      </c>
      <c r="D53" s="83">
        <v>1112</v>
      </c>
      <c r="E53" s="83">
        <v>259</v>
      </c>
    </row>
    <row r="54" spans="1:5">
      <c r="A54" s="286"/>
      <c r="B54" s="38" t="s">
        <v>88</v>
      </c>
      <c r="C54" s="80">
        <f t="shared" si="0"/>
        <v>1427</v>
      </c>
      <c r="D54" s="83">
        <v>261</v>
      </c>
      <c r="E54" s="83">
        <v>1166</v>
      </c>
    </row>
    <row r="55" spans="1:5">
      <c r="A55" s="286"/>
      <c r="B55" s="38" t="s">
        <v>89</v>
      </c>
      <c r="C55" s="80">
        <f t="shared" si="0"/>
        <v>872</v>
      </c>
      <c r="D55" s="83">
        <v>240</v>
      </c>
      <c r="E55" s="83">
        <v>632</v>
      </c>
    </row>
    <row r="56" spans="1:5">
      <c r="A56" s="286"/>
      <c r="B56" s="38" t="s">
        <v>90</v>
      </c>
      <c r="C56" s="80">
        <f t="shared" si="0"/>
        <v>1377</v>
      </c>
      <c r="D56" s="83">
        <v>120</v>
      </c>
      <c r="E56" s="83">
        <v>1257</v>
      </c>
    </row>
    <row r="57" spans="1:5">
      <c r="A57" s="286"/>
      <c r="B57" s="38" t="s">
        <v>91</v>
      </c>
      <c r="C57" s="80">
        <f t="shared" si="0"/>
        <v>1789</v>
      </c>
      <c r="D57" s="83">
        <v>102</v>
      </c>
      <c r="E57" s="83">
        <v>1687</v>
      </c>
    </row>
    <row r="58" spans="1:5" s="50" customFormat="1">
      <c r="A58" s="286"/>
      <c r="B58" s="38" t="s">
        <v>92</v>
      </c>
      <c r="C58" s="80">
        <v>5744</v>
      </c>
      <c r="D58" s="83">
        <v>981</v>
      </c>
      <c r="E58" s="83">
        <v>4763</v>
      </c>
    </row>
    <row r="59" spans="1:5">
      <c r="A59" s="286"/>
      <c r="B59" s="38" t="s">
        <v>93</v>
      </c>
      <c r="C59" s="80">
        <v>772</v>
      </c>
      <c r="D59" s="83">
        <v>218</v>
      </c>
      <c r="E59" s="83">
        <v>554</v>
      </c>
    </row>
    <row r="60" spans="1:5">
      <c r="A60" s="286"/>
      <c r="B60" s="38" t="s">
        <v>94</v>
      </c>
      <c r="C60" s="83">
        <f>+D60+E60</f>
        <v>1795</v>
      </c>
      <c r="D60" s="83">
        <v>202</v>
      </c>
      <c r="E60" s="83">
        <v>1593</v>
      </c>
    </row>
    <row r="61" spans="1:5">
      <c r="A61" s="287"/>
      <c r="B61" s="38" t="s">
        <v>95</v>
      </c>
      <c r="C61" s="98">
        <f t="shared" si="0"/>
        <v>1841</v>
      </c>
      <c r="D61" s="84">
        <v>740</v>
      </c>
      <c r="E61" s="84">
        <v>1101</v>
      </c>
    </row>
    <row r="62" spans="1:5">
      <c r="A62" s="285">
        <v>2012</v>
      </c>
      <c r="B62" s="40" t="s">
        <v>84</v>
      </c>
      <c r="C62" s="104">
        <v>1371</v>
      </c>
      <c r="D62" s="47">
        <v>343</v>
      </c>
      <c r="E62" s="47">
        <v>1028</v>
      </c>
    </row>
    <row r="63" spans="1:5">
      <c r="A63" s="286"/>
      <c r="B63" s="41" t="s">
        <v>85</v>
      </c>
      <c r="C63" s="104">
        <v>1175</v>
      </c>
      <c r="D63" s="49">
        <v>744</v>
      </c>
      <c r="E63" s="49">
        <v>431</v>
      </c>
    </row>
    <row r="64" spans="1:5">
      <c r="A64" s="286"/>
      <c r="B64" s="41" t="s">
        <v>86</v>
      </c>
      <c r="C64" s="104">
        <v>656</v>
      </c>
      <c r="D64" s="49">
        <v>264</v>
      </c>
      <c r="E64" s="49">
        <v>392</v>
      </c>
    </row>
    <row r="65" spans="1:5">
      <c r="A65" s="286"/>
      <c r="B65" s="41" t="s">
        <v>87</v>
      </c>
      <c r="C65" s="104">
        <v>1307</v>
      </c>
      <c r="D65" s="49">
        <v>315</v>
      </c>
      <c r="E65" s="49">
        <v>992</v>
      </c>
    </row>
    <row r="66" spans="1:5">
      <c r="A66" s="286"/>
      <c r="B66" s="41" t="s">
        <v>88</v>
      </c>
      <c r="C66" s="104">
        <v>1503</v>
      </c>
      <c r="D66" s="49">
        <v>244</v>
      </c>
      <c r="E66" s="49">
        <v>1259</v>
      </c>
    </row>
    <row r="67" spans="1:5">
      <c r="A67" s="286"/>
      <c r="B67" s="41" t="s">
        <v>89</v>
      </c>
      <c r="C67" s="104">
        <v>817</v>
      </c>
      <c r="D67" s="49">
        <v>14</v>
      </c>
      <c r="E67" s="49">
        <v>803</v>
      </c>
    </row>
    <row r="68" spans="1:5">
      <c r="A68" s="286"/>
      <c r="B68" s="41" t="s">
        <v>90</v>
      </c>
      <c r="C68" s="104">
        <v>1881</v>
      </c>
      <c r="D68" s="49">
        <v>577</v>
      </c>
      <c r="E68" s="49">
        <v>1304</v>
      </c>
    </row>
    <row r="69" spans="1:5">
      <c r="A69" s="286"/>
      <c r="B69" s="41" t="s">
        <v>91</v>
      </c>
      <c r="C69" s="104">
        <v>673</v>
      </c>
      <c r="D69" s="49">
        <v>195</v>
      </c>
      <c r="E69" s="49">
        <v>478</v>
      </c>
    </row>
    <row r="70" spans="1:5">
      <c r="A70" s="286"/>
      <c r="B70" s="41" t="s">
        <v>92</v>
      </c>
      <c r="C70" s="104">
        <v>1981</v>
      </c>
      <c r="D70" s="49">
        <v>1045</v>
      </c>
      <c r="E70" s="49">
        <v>936</v>
      </c>
    </row>
    <row r="71" spans="1:5">
      <c r="A71" s="286"/>
      <c r="B71" s="41" t="s">
        <v>93</v>
      </c>
      <c r="C71" s="104">
        <v>1230</v>
      </c>
      <c r="D71" s="49">
        <v>790</v>
      </c>
      <c r="E71" s="49">
        <v>440</v>
      </c>
    </row>
    <row r="72" spans="1:5">
      <c r="A72" s="286"/>
      <c r="B72" s="41" t="s">
        <v>94</v>
      </c>
      <c r="C72" s="104">
        <v>1245</v>
      </c>
      <c r="D72" s="83">
        <v>364</v>
      </c>
      <c r="E72" s="49">
        <v>881</v>
      </c>
    </row>
    <row r="73" spans="1:5">
      <c r="A73" s="287"/>
      <c r="B73" s="42" t="s">
        <v>95</v>
      </c>
      <c r="C73" s="106">
        <f>+D73+E73</f>
        <v>590</v>
      </c>
      <c r="D73" s="83">
        <v>265</v>
      </c>
      <c r="E73" s="49">
        <v>325</v>
      </c>
    </row>
    <row r="74" spans="1:5">
      <c r="A74" s="285">
        <v>2013</v>
      </c>
      <c r="B74" s="37" t="s">
        <v>84</v>
      </c>
      <c r="C74" s="81">
        <f>+D74+E74</f>
        <v>527</v>
      </c>
      <c r="D74" s="82">
        <v>120</v>
      </c>
      <c r="E74" s="47">
        <v>407</v>
      </c>
    </row>
    <row r="75" spans="1:5">
      <c r="A75" s="286"/>
      <c r="B75" s="38" t="s">
        <v>85</v>
      </c>
      <c r="C75" s="81">
        <f>+D75+E75</f>
        <v>508</v>
      </c>
      <c r="D75" s="83">
        <v>147</v>
      </c>
      <c r="E75" s="49">
        <v>361</v>
      </c>
    </row>
    <row r="76" spans="1:5">
      <c r="A76" s="286"/>
      <c r="B76" s="38" t="s">
        <v>86</v>
      </c>
      <c r="C76" s="81">
        <v>487</v>
      </c>
      <c r="D76" s="83">
        <v>35</v>
      </c>
      <c r="E76" s="49">
        <v>452</v>
      </c>
    </row>
    <row r="77" spans="1:5">
      <c r="A77" s="286"/>
      <c r="B77" s="38" t="s">
        <v>87</v>
      </c>
      <c r="C77" s="81">
        <f>+D77+E77</f>
        <v>1412</v>
      </c>
      <c r="D77" s="49">
        <v>726</v>
      </c>
      <c r="E77" s="49">
        <v>686</v>
      </c>
    </row>
    <row r="78" spans="1:5">
      <c r="A78" s="286"/>
      <c r="B78" s="38" t="s">
        <v>88</v>
      </c>
      <c r="C78" s="81">
        <v>674</v>
      </c>
      <c r="D78" s="49">
        <v>37</v>
      </c>
      <c r="E78" s="49">
        <v>637</v>
      </c>
    </row>
    <row r="79" spans="1:5">
      <c r="A79" s="286"/>
      <c r="B79" s="38" t="s">
        <v>89</v>
      </c>
      <c r="C79" s="81">
        <v>1236</v>
      </c>
      <c r="D79" s="83">
        <v>219</v>
      </c>
      <c r="E79" s="49">
        <v>1017</v>
      </c>
    </row>
    <row r="80" spans="1:5">
      <c r="A80" s="286"/>
      <c r="B80" s="38" t="s">
        <v>90</v>
      </c>
      <c r="C80" s="81">
        <v>1282</v>
      </c>
      <c r="D80" s="83">
        <v>259</v>
      </c>
      <c r="E80" s="49">
        <v>1023</v>
      </c>
    </row>
    <row r="81" spans="1:5">
      <c r="A81" s="286"/>
      <c r="B81" s="38" t="s">
        <v>91</v>
      </c>
      <c r="C81" s="81">
        <v>444</v>
      </c>
      <c r="D81" s="83">
        <v>73</v>
      </c>
      <c r="E81" s="49">
        <v>371</v>
      </c>
    </row>
    <row r="82" spans="1:5">
      <c r="A82" s="286"/>
      <c r="B82" s="38" t="s">
        <v>92</v>
      </c>
      <c r="C82" s="81">
        <v>1869</v>
      </c>
      <c r="D82" s="116">
        <v>1008</v>
      </c>
      <c r="E82" s="49">
        <v>861</v>
      </c>
    </row>
    <row r="83" spans="1:5">
      <c r="A83" s="286"/>
      <c r="B83" s="38" t="s">
        <v>93</v>
      </c>
      <c r="C83" s="81">
        <f>+D83+E83</f>
        <v>1603</v>
      </c>
      <c r="D83" s="83">
        <v>399</v>
      </c>
      <c r="E83" s="49">
        <v>1204</v>
      </c>
    </row>
    <row r="84" spans="1:5">
      <c r="A84" s="286"/>
      <c r="B84" s="38" t="s">
        <v>94</v>
      </c>
      <c r="C84" s="81">
        <f>+D84+E84</f>
        <v>2549</v>
      </c>
      <c r="D84" s="83">
        <v>410</v>
      </c>
      <c r="E84" s="49">
        <f>1908+231</f>
        <v>2139</v>
      </c>
    </row>
    <row r="85" spans="1:5">
      <c r="A85" s="287"/>
      <c r="B85" s="38" t="s">
        <v>95</v>
      </c>
      <c r="C85" s="80">
        <v>1706</v>
      </c>
      <c r="D85" s="83">
        <f>180+33+2</f>
        <v>215</v>
      </c>
      <c r="E85" s="80">
        <f>+C85-D85</f>
        <v>1491</v>
      </c>
    </row>
    <row r="86" spans="1:5">
      <c r="A86" s="285">
        <v>2014</v>
      </c>
      <c r="B86" s="37" t="s">
        <v>84</v>
      </c>
      <c r="C86" s="122">
        <v>1148</v>
      </c>
      <c r="D86" s="95">
        <v>246</v>
      </c>
      <c r="E86" s="82">
        <v>902</v>
      </c>
    </row>
    <row r="87" spans="1:5">
      <c r="A87" s="286"/>
      <c r="B87" s="38" t="s">
        <v>85</v>
      </c>
      <c r="C87" s="81">
        <v>435</v>
      </c>
      <c r="D87" s="96">
        <v>228</v>
      </c>
      <c r="E87" s="83">
        <f>+C87-D87</f>
        <v>207</v>
      </c>
    </row>
    <row r="88" spans="1:5">
      <c r="A88" s="286"/>
      <c r="B88" s="38" t="s">
        <v>86</v>
      </c>
      <c r="C88" s="81">
        <v>2096</v>
      </c>
      <c r="D88" s="96">
        <v>271</v>
      </c>
      <c r="E88" s="116">
        <v>1825</v>
      </c>
    </row>
    <row r="89" spans="1:5">
      <c r="A89" s="286"/>
      <c r="B89" s="38" t="s">
        <v>87</v>
      </c>
      <c r="C89" s="81">
        <v>1483</v>
      </c>
      <c r="D89" s="96">
        <v>0</v>
      </c>
      <c r="E89" s="116">
        <v>1483</v>
      </c>
    </row>
    <row r="90" spans="1:5">
      <c r="A90" s="286"/>
      <c r="B90" s="38" t="s">
        <v>88</v>
      </c>
      <c r="C90" s="81">
        <v>584</v>
      </c>
      <c r="D90" s="96">
        <v>0</v>
      </c>
      <c r="E90" s="116">
        <v>584</v>
      </c>
    </row>
    <row r="91" spans="1:5">
      <c r="A91" s="286"/>
      <c r="B91" s="38" t="s">
        <v>89</v>
      </c>
      <c r="C91" s="81">
        <f>E91+D91</f>
        <v>483</v>
      </c>
      <c r="D91" s="96">
        <v>106</v>
      </c>
      <c r="E91" s="116">
        <v>377</v>
      </c>
    </row>
    <row r="92" spans="1:5">
      <c r="A92" s="286"/>
      <c r="B92" s="38" t="s">
        <v>90</v>
      </c>
      <c r="C92" s="81">
        <v>242</v>
      </c>
      <c r="D92" s="96">
        <v>46</v>
      </c>
      <c r="E92" s="116">
        <f>+C92-D92</f>
        <v>196</v>
      </c>
    </row>
    <row r="93" spans="1:5">
      <c r="A93" s="286"/>
      <c r="B93" s="38" t="s">
        <v>91</v>
      </c>
      <c r="C93" s="81">
        <v>491</v>
      </c>
      <c r="D93" s="96">
        <v>27</v>
      </c>
      <c r="E93" s="116">
        <f>+C93-D93</f>
        <v>464</v>
      </c>
    </row>
    <row r="94" spans="1:5">
      <c r="A94" s="286"/>
      <c r="B94" s="38" t="s">
        <v>92</v>
      </c>
      <c r="C94" s="81">
        <f>+D94+E94</f>
        <v>412</v>
      </c>
      <c r="D94" s="96">
        <v>22</v>
      </c>
      <c r="E94" s="116">
        <v>390</v>
      </c>
    </row>
    <row r="95" spans="1:5">
      <c r="A95" s="286"/>
      <c r="B95" s="38" t="s">
        <v>93</v>
      </c>
      <c r="C95" s="81">
        <v>1511</v>
      </c>
      <c r="D95" s="96">
        <v>0</v>
      </c>
      <c r="E95" s="116">
        <v>1511</v>
      </c>
    </row>
    <row r="96" spans="1:5">
      <c r="A96" s="286"/>
      <c r="B96" s="38" t="s">
        <v>94</v>
      </c>
      <c r="C96" s="81">
        <v>514</v>
      </c>
      <c r="D96" s="96">
        <v>35</v>
      </c>
      <c r="E96" s="116">
        <f>+C96-D96</f>
        <v>479</v>
      </c>
    </row>
    <row r="97" spans="1:5">
      <c r="A97" s="287"/>
      <c r="B97" s="38" t="s">
        <v>95</v>
      </c>
      <c r="C97" s="123">
        <v>652</v>
      </c>
      <c r="D97" s="96">
        <v>100</v>
      </c>
      <c r="E97" s="116">
        <v>552</v>
      </c>
    </row>
    <row r="98" spans="1:5" ht="17.25">
      <c r="A98" s="285">
        <v>2015</v>
      </c>
      <c r="B98" s="77" t="s">
        <v>96</v>
      </c>
      <c r="C98" s="122">
        <v>1015</v>
      </c>
      <c r="D98" s="82">
        <v>181</v>
      </c>
      <c r="E98" s="82">
        <v>834</v>
      </c>
    </row>
    <row r="99" spans="1:5">
      <c r="A99" s="286"/>
      <c r="B99" s="78" t="s">
        <v>85</v>
      </c>
      <c r="C99" s="80">
        <v>1463</v>
      </c>
      <c r="D99" s="83">
        <v>243</v>
      </c>
      <c r="E99" s="116">
        <v>1220</v>
      </c>
    </row>
    <row r="100" spans="1:5">
      <c r="A100" s="286"/>
      <c r="B100" s="78" t="s">
        <v>86</v>
      </c>
      <c r="C100" s="81">
        <v>924</v>
      </c>
      <c r="D100" s="83">
        <v>32</v>
      </c>
      <c r="E100" s="116">
        <v>892</v>
      </c>
    </row>
    <row r="101" spans="1:5">
      <c r="A101" s="286"/>
      <c r="B101" s="78" t="s">
        <v>87</v>
      </c>
      <c r="C101" s="81">
        <v>1320</v>
      </c>
      <c r="D101" s="83">
        <v>789</v>
      </c>
      <c r="E101" s="116">
        <v>531</v>
      </c>
    </row>
    <row r="102" spans="1:5">
      <c r="A102" s="286"/>
      <c r="B102" s="78" t="s">
        <v>88</v>
      </c>
      <c r="C102" s="81">
        <v>525</v>
      </c>
      <c r="D102" s="83">
        <v>127</v>
      </c>
      <c r="E102" s="116">
        <v>398</v>
      </c>
    </row>
    <row r="103" spans="1:5">
      <c r="A103" s="286"/>
      <c r="B103" s="78" t="s">
        <v>89</v>
      </c>
      <c r="C103" s="81">
        <v>748</v>
      </c>
      <c r="D103" s="83">
        <v>422</v>
      </c>
      <c r="E103" s="116">
        <v>326</v>
      </c>
    </row>
    <row r="104" spans="1:5">
      <c r="A104" s="286"/>
      <c r="B104" s="78" t="s">
        <v>90</v>
      </c>
      <c r="C104" s="81">
        <f>+D104+E104</f>
        <v>874</v>
      </c>
      <c r="D104" s="83">
        <v>44</v>
      </c>
      <c r="E104" s="116">
        <v>830</v>
      </c>
    </row>
    <row r="105" spans="1:5">
      <c r="A105" s="286"/>
      <c r="B105" s="78" t="s">
        <v>91</v>
      </c>
      <c r="C105" s="81">
        <f>+D105+E105</f>
        <v>851</v>
      </c>
      <c r="D105" s="83">
        <v>68</v>
      </c>
      <c r="E105" s="116">
        <v>783</v>
      </c>
    </row>
    <row r="106" spans="1:5">
      <c r="A106" s="286"/>
      <c r="B106" s="131" t="s">
        <v>92</v>
      </c>
      <c r="C106" s="81">
        <v>1813</v>
      </c>
      <c r="D106" s="83">
        <v>689</v>
      </c>
      <c r="E106" s="116">
        <v>1124</v>
      </c>
    </row>
    <row r="107" spans="1:5">
      <c r="A107" s="286"/>
      <c r="B107" s="78" t="s">
        <v>93</v>
      </c>
      <c r="C107" s="81">
        <v>950</v>
      </c>
      <c r="D107" s="83">
        <v>239</v>
      </c>
      <c r="E107" s="116">
        <v>711</v>
      </c>
    </row>
    <row r="108" spans="1:5">
      <c r="A108" s="286"/>
      <c r="B108" s="78" t="s">
        <v>94</v>
      </c>
      <c r="C108" s="81">
        <v>1665</v>
      </c>
      <c r="D108" s="83">
        <v>825</v>
      </c>
      <c r="E108" s="116">
        <v>840</v>
      </c>
    </row>
    <row r="109" spans="1:5">
      <c r="A109" s="287"/>
      <c r="B109" s="79" t="s">
        <v>95</v>
      </c>
      <c r="C109" s="123">
        <v>3495</v>
      </c>
      <c r="D109" s="84">
        <v>2357</v>
      </c>
      <c r="E109" s="120">
        <v>1138</v>
      </c>
    </row>
    <row r="110" spans="1:5" ht="17.25">
      <c r="A110" s="285">
        <v>2016</v>
      </c>
      <c r="B110" s="77" t="s">
        <v>96</v>
      </c>
      <c r="C110" s="122">
        <v>1382</v>
      </c>
      <c r="D110" s="82">
        <v>419</v>
      </c>
      <c r="E110" s="82">
        <v>963</v>
      </c>
    </row>
    <row r="111" spans="1:5">
      <c r="A111" s="286"/>
      <c r="B111" s="78" t="s">
        <v>85</v>
      </c>
      <c r="C111" s="80">
        <f>+D111+E111</f>
        <v>1650</v>
      </c>
      <c r="D111" s="116">
        <v>1131</v>
      </c>
      <c r="E111" s="116">
        <v>519</v>
      </c>
    </row>
    <row r="112" spans="1:5">
      <c r="A112" s="286"/>
      <c r="B112" s="78" t="s">
        <v>86</v>
      </c>
      <c r="C112" s="81">
        <v>795</v>
      </c>
      <c r="D112" s="83">
        <v>64</v>
      </c>
      <c r="E112" s="116">
        <v>731</v>
      </c>
    </row>
    <row r="113" spans="1:5">
      <c r="A113" s="286"/>
      <c r="B113" s="78" t="s">
        <v>87</v>
      </c>
      <c r="C113" s="81">
        <v>1624</v>
      </c>
      <c r="D113" s="80">
        <v>172</v>
      </c>
      <c r="E113" s="80">
        <v>1452</v>
      </c>
    </row>
    <row r="114" spans="1:5">
      <c r="A114" s="286">
        <v>2016</v>
      </c>
      <c r="B114" s="78" t="s">
        <v>88</v>
      </c>
      <c r="C114" s="81">
        <v>557</v>
      </c>
      <c r="D114" s="166">
        <v>32</v>
      </c>
      <c r="E114" s="166">
        <v>525</v>
      </c>
    </row>
    <row r="115" spans="1:5">
      <c r="A115" s="286"/>
      <c r="B115" s="78" t="s">
        <v>89</v>
      </c>
      <c r="C115" s="81">
        <v>1034</v>
      </c>
      <c r="D115" s="83">
        <v>24</v>
      </c>
      <c r="E115" s="116">
        <v>1010</v>
      </c>
    </row>
    <row r="116" spans="1:5">
      <c r="A116" s="286"/>
      <c r="B116" s="78" t="s">
        <v>90</v>
      </c>
      <c r="C116" s="81">
        <f>+D116+E116</f>
        <v>1482</v>
      </c>
      <c r="D116" s="166">
        <v>764</v>
      </c>
      <c r="E116" s="166">
        <v>718</v>
      </c>
    </row>
    <row r="117" spans="1:5">
      <c r="A117" s="286"/>
      <c r="B117" s="78" t="s">
        <v>91</v>
      </c>
      <c r="C117" s="81">
        <v>2123</v>
      </c>
      <c r="D117" s="166">
        <v>371</v>
      </c>
      <c r="E117" s="166">
        <v>1752</v>
      </c>
    </row>
    <row r="118" spans="1:5">
      <c r="A118" s="286"/>
      <c r="B118" s="131" t="s">
        <v>92</v>
      </c>
      <c r="C118" s="81">
        <f>+D118+E118</f>
        <v>172</v>
      </c>
      <c r="D118" s="83">
        <v>18</v>
      </c>
      <c r="E118" s="116">
        <v>154</v>
      </c>
    </row>
    <row r="119" spans="1:5">
      <c r="A119" s="286"/>
      <c r="B119" s="78" t="s">
        <v>93</v>
      </c>
      <c r="C119" s="81">
        <f>+D119+E119</f>
        <v>2168</v>
      </c>
      <c r="D119" s="83">
        <v>908</v>
      </c>
      <c r="E119" s="116">
        <v>1260</v>
      </c>
    </row>
    <row r="120" spans="1:5">
      <c r="A120" s="286"/>
      <c r="B120" s="78" t="s">
        <v>94</v>
      </c>
      <c r="C120" s="81">
        <v>1301</v>
      </c>
      <c r="D120" s="83">
        <v>523</v>
      </c>
      <c r="E120" s="116">
        <v>778</v>
      </c>
    </row>
    <row r="121" spans="1:5">
      <c r="A121" s="287"/>
      <c r="B121" s="79" t="s">
        <v>95</v>
      </c>
      <c r="C121" s="123">
        <v>1163</v>
      </c>
      <c r="D121" s="84">
        <v>335</v>
      </c>
      <c r="E121" s="120">
        <v>828</v>
      </c>
    </row>
    <row r="122" spans="1:5" ht="17.25">
      <c r="A122" s="285">
        <v>2017</v>
      </c>
      <c r="B122" s="77" t="s">
        <v>96</v>
      </c>
      <c r="C122" s="103">
        <v>725</v>
      </c>
      <c r="D122" s="82">
        <v>49</v>
      </c>
      <c r="E122" s="133">
        <f>+C122-D122</f>
        <v>676</v>
      </c>
    </row>
    <row r="123" spans="1:5">
      <c r="A123" s="286"/>
      <c r="B123" s="78" t="s">
        <v>85</v>
      </c>
      <c r="C123" s="81">
        <v>531</v>
      </c>
      <c r="D123" s="166">
        <v>74</v>
      </c>
      <c r="E123" s="166">
        <v>457</v>
      </c>
    </row>
    <row r="124" spans="1:5">
      <c r="A124" s="286"/>
      <c r="B124" s="78" t="s">
        <v>86</v>
      </c>
      <c r="C124" s="80">
        <f>+D124+E124</f>
        <v>429</v>
      </c>
      <c r="D124" s="49">
        <v>82</v>
      </c>
      <c r="E124" s="49">
        <v>347</v>
      </c>
    </row>
    <row r="125" spans="1:5">
      <c r="A125" s="286"/>
      <c r="B125" s="78" t="s">
        <v>87</v>
      </c>
      <c r="C125" s="80">
        <f>+D125+E125</f>
        <v>593</v>
      </c>
      <c r="D125" s="83">
        <v>12</v>
      </c>
      <c r="E125" s="116">
        <v>581</v>
      </c>
    </row>
    <row r="126" spans="1:5">
      <c r="A126" s="286">
        <v>2016</v>
      </c>
      <c r="B126" s="78" t="s">
        <v>88</v>
      </c>
      <c r="C126" s="80">
        <v>276</v>
      </c>
      <c r="D126" s="83">
        <v>23</v>
      </c>
      <c r="E126" s="116">
        <v>253</v>
      </c>
    </row>
    <row r="127" spans="1:5">
      <c r="A127" s="286"/>
      <c r="B127" s="78" t="s">
        <v>89</v>
      </c>
      <c r="C127" s="80">
        <v>274</v>
      </c>
      <c r="D127" s="49">
        <v>65</v>
      </c>
      <c r="E127" s="49">
        <v>209</v>
      </c>
    </row>
    <row r="128" spans="1:5">
      <c r="A128" s="286"/>
      <c r="B128" s="78" t="s">
        <v>90</v>
      </c>
      <c r="C128" s="81">
        <v>845</v>
      </c>
      <c r="D128" s="49">
        <v>47</v>
      </c>
      <c r="E128" s="49">
        <v>798</v>
      </c>
    </row>
    <row r="129" spans="1:5">
      <c r="A129" s="286"/>
      <c r="B129" s="78" t="s">
        <v>91</v>
      </c>
      <c r="C129" s="80">
        <v>1371</v>
      </c>
      <c r="D129" s="49">
        <v>48</v>
      </c>
      <c r="E129" s="80">
        <f>+C129-D129</f>
        <v>1323</v>
      </c>
    </row>
    <row r="130" spans="1:5">
      <c r="A130" s="286"/>
      <c r="B130" s="131" t="s">
        <v>92</v>
      </c>
      <c r="C130" s="80">
        <f>+D130+E130</f>
        <v>370</v>
      </c>
      <c r="D130" s="49">
        <v>156</v>
      </c>
      <c r="E130" s="49">
        <v>214</v>
      </c>
    </row>
    <row r="131" spans="1:5">
      <c r="A131" s="286"/>
      <c r="B131" s="78" t="s">
        <v>93</v>
      </c>
      <c r="C131" s="80">
        <v>1370</v>
      </c>
      <c r="D131" s="49">
        <v>20</v>
      </c>
      <c r="E131" s="49">
        <v>1350</v>
      </c>
    </row>
    <row r="132" spans="1:5">
      <c r="A132" s="286"/>
      <c r="B132" s="78" t="s">
        <v>94</v>
      </c>
      <c r="C132" s="80">
        <f>+D132+E132</f>
        <v>1111</v>
      </c>
      <c r="D132" s="49">
        <v>83</v>
      </c>
      <c r="E132" s="49">
        <v>1028</v>
      </c>
    </row>
    <row r="133" spans="1:5">
      <c r="A133" s="287"/>
      <c r="B133" s="79" t="s">
        <v>95</v>
      </c>
      <c r="C133" s="123">
        <v>1120</v>
      </c>
      <c r="D133" s="98">
        <v>182</v>
      </c>
      <c r="E133" s="98">
        <v>938</v>
      </c>
    </row>
    <row r="134" spans="1:5">
      <c r="A134" s="285">
        <v>2018</v>
      </c>
      <c r="B134" s="37" t="s">
        <v>84</v>
      </c>
      <c r="C134" s="103">
        <v>2008</v>
      </c>
      <c r="D134" s="47">
        <v>1048</v>
      </c>
      <c r="E134" s="47">
        <v>960</v>
      </c>
    </row>
    <row r="135" spans="1:5">
      <c r="A135" s="286"/>
      <c r="B135" s="38" t="s">
        <v>85</v>
      </c>
      <c r="C135" s="80">
        <v>3909</v>
      </c>
      <c r="D135" s="49">
        <v>3320</v>
      </c>
      <c r="E135" s="49">
        <v>589</v>
      </c>
    </row>
    <row r="136" spans="1:5">
      <c r="A136" s="286"/>
      <c r="B136" s="38" t="s">
        <v>86</v>
      </c>
      <c r="C136" s="80">
        <f>+D136+E136</f>
        <v>578</v>
      </c>
      <c r="D136" s="49">
        <v>27</v>
      </c>
      <c r="E136" s="49">
        <v>551</v>
      </c>
    </row>
    <row r="137" spans="1:5">
      <c r="A137" s="286"/>
      <c r="B137" s="38" t="s">
        <v>87</v>
      </c>
      <c r="C137" s="80">
        <f>+D137+E137</f>
        <v>720</v>
      </c>
      <c r="D137" s="129">
        <v>586</v>
      </c>
      <c r="E137" s="49">
        <v>134</v>
      </c>
    </row>
    <row r="138" spans="1:5">
      <c r="A138" s="286"/>
      <c r="B138" s="38" t="s">
        <v>88</v>
      </c>
      <c r="C138" s="80">
        <v>1336</v>
      </c>
      <c r="D138" s="129">
        <v>11</v>
      </c>
      <c r="E138" s="80">
        <f>+C138-D138</f>
        <v>1325</v>
      </c>
    </row>
    <row r="139" spans="1:5">
      <c r="A139" s="286"/>
      <c r="B139" s="38" t="s">
        <v>89</v>
      </c>
      <c r="C139" s="80">
        <v>1919</v>
      </c>
      <c r="D139" s="129">
        <v>333</v>
      </c>
      <c r="E139" s="116">
        <v>1586</v>
      </c>
    </row>
    <row r="140" spans="1:5">
      <c r="A140" s="286"/>
      <c r="B140" s="38" t="s">
        <v>90</v>
      </c>
      <c r="C140" s="80">
        <f>+D140+E140</f>
        <v>710</v>
      </c>
      <c r="D140" s="129">
        <v>418</v>
      </c>
      <c r="E140" s="80">
        <v>292</v>
      </c>
    </row>
    <row r="141" spans="1:5">
      <c r="A141" s="286"/>
      <c r="B141" s="38" t="s">
        <v>91</v>
      </c>
      <c r="C141" s="80">
        <v>1385</v>
      </c>
      <c r="D141" s="129">
        <v>324</v>
      </c>
      <c r="E141" s="116">
        <v>1061</v>
      </c>
    </row>
    <row r="142" spans="1:5">
      <c r="A142" s="286"/>
      <c r="B142" s="38" t="s">
        <v>92</v>
      </c>
      <c r="C142" s="80">
        <f>+D142+E142</f>
        <v>708</v>
      </c>
      <c r="D142" s="73">
        <v>97</v>
      </c>
      <c r="E142" s="49">
        <v>611</v>
      </c>
    </row>
    <row r="143" spans="1:5">
      <c r="A143" s="286"/>
      <c r="B143" s="38" t="s">
        <v>93</v>
      </c>
      <c r="C143" s="80">
        <f>+D143+E143</f>
        <v>418</v>
      </c>
      <c r="D143" s="129">
        <v>11</v>
      </c>
      <c r="E143" s="49">
        <v>407</v>
      </c>
    </row>
    <row r="144" spans="1:5">
      <c r="A144" s="286"/>
      <c r="B144" s="38" t="s">
        <v>94</v>
      </c>
      <c r="C144" s="80">
        <f>+D144+E144</f>
        <v>586</v>
      </c>
      <c r="D144" s="129">
        <v>42</v>
      </c>
      <c r="E144" s="49">
        <v>544</v>
      </c>
    </row>
    <row r="145" spans="1:5">
      <c r="A145" s="287"/>
      <c r="B145" s="42" t="s">
        <v>95</v>
      </c>
      <c r="C145" s="80">
        <v>685</v>
      </c>
      <c r="D145" s="129">
        <v>117</v>
      </c>
      <c r="E145" s="49">
        <v>568</v>
      </c>
    </row>
    <row r="146" spans="1:5">
      <c r="A146" s="285" t="s">
        <v>109</v>
      </c>
      <c r="B146" s="199" t="s">
        <v>84</v>
      </c>
      <c r="C146" s="122">
        <v>413</v>
      </c>
      <c r="D146" s="54">
        <v>22</v>
      </c>
      <c r="E146" s="47">
        <v>391</v>
      </c>
    </row>
    <row r="147" spans="1:5">
      <c r="A147" s="286"/>
      <c r="B147" s="197" t="s">
        <v>85</v>
      </c>
      <c r="C147" s="81">
        <v>567</v>
      </c>
      <c r="D147" s="129">
        <v>47</v>
      </c>
      <c r="E147" s="49">
        <v>520</v>
      </c>
    </row>
    <row r="148" spans="1:5">
      <c r="A148" s="286"/>
      <c r="B148" s="197" t="s">
        <v>86</v>
      </c>
      <c r="C148" s="119">
        <v>101</v>
      </c>
      <c r="D148" s="129">
        <v>28</v>
      </c>
      <c r="E148" s="49">
        <v>73</v>
      </c>
    </row>
    <row r="149" spans="1:5">
      <c r="A149" s="286"/>
      <c r="B149" s="197" t="s">
        <v>87</v>
      </c>
      <c r="C149" s="119">
        <v>1666</v>
      </c>
      <c r="D149" s="129">
        <v>792</v>
      </c>
      <c r="E149" s="49">
        <v>874</v>
      </c>
    </row>
    <row r="150" spans="1:5">
      <c r="A150" s="286"/>
      <c r="B150" s="197" t="s">
        <v>88</v>
      </c>
      <c r="C150" s="119">
        <v>589</v>
      </c>
      <c r="D150" s="49">
        <v>21</v>
      </c>
      <c r="E150" s="49">
        <v>568</v>
      </c>
    </row>
    <row r="151" spans="1:5">
      <c r="A151" s="286"/>
      <c r="B151" s="197" t="s">
        <v>89</v>
      </c>
      <c r="C151" s="119">
        <f>+D151+E151</f>
        <v>2229</v>
      </c>
      <c r="D151" s="129">
        <v>1261</v>
      </c>
      <c r="E151" s="49">
        <v>968</v>
      </c>
    </row>
    <row r="152" spans="1:5">
      <c r="A152" s="286"/>
      <c r="B152" s="197" t="s">
        <v>90</v>
      </c>
      <c r="C152" s="119">
        <v>1254</v>
      </c>
      <c r="D152" s="129">
        <v>14</v>
      </c>
      <c r="E152" s="80">
        <v>1240</v>
      </c>
    </row>
    <row r="153" spans="1:5">
      <c r="A153" s="286"/>
      <c r="B153" s="197" t="s">
        <v>91</v>
      </c>
      <c r="C153" s="119">
        <f t="shared" ref="C153:C162" si="1">+D153+E153</f>
        <v>327</v>
      </c>
      <c r="D153" s="129">
        <v>74</v>
      </c>
      <c r="E153" s="49">
        <v>253</v>
      </c>
    </row>
    <row r="154" spans="1:5">
      <c r="A154" s="286"/>
      <c r="B154" s="197" t="s">
        <v>92</v>
      </c>
      <c r="C154" s="119">
        <f t="shared" si="1"/>
        <v>355</v>
      </c>
      <c r="D154" s="129">
        <v>15</v>
      </c>
      <c r="E154" s="49">
        <v>340</v>
      </c>
    </row>
    <row r="155" spans="1:5">
      <c r="A155" s="286"/>
      <c r="B155" s="197" t="s">
        <v>93</v>
      </c>
      <c r="C155" s="119">
        <f t="shared" si="1"/>
        <v>152</v>
      </c>
      <c r="D155" s="129">
        <v>16</v>
      </c>
      <c r="E155" s="49">
        <v>136</v>
      </c>
    </row>
    <row r="156" spans="1:5">
      <c r="A156" s="286"/>
      <c r="B156" s="197" t="s">
        <v>94</v>
      </c>
      <c r="C156" s="119">
        <f t="shared" si="1"/>
        <v>872</v>
      </c>
      <c r="D156" s="129">
        <v>13</v>
      </c>
      <c r="E156" s="49">
        <v>859</v>
      </c>
    </row>
    <row r="157" spans="1:5">
      <c r="A157" s="287"/>
      <c r="B157" s="79" t="s">
        <v>95</v>
      </c>
      <c r="C157" s="161">
        <f t="shared" si="1"/>
        <v>1449</v>
      </c>
      <c r="D157" s="172">
        <v>544</v>
      </c>
      <c r="E157" s="49">
        <v>905</v>
      </c>
    </row>
    <row r="158" spans="1:5">
      <c r="A158" s="285" t="s">
        <v>99</v>
      </c>
      <c r="B158" s="199" t="s">
        <v>84</v>
      </c>
      <c r="C158" s="133">
        <f t="shared" si="1"/>
        <v>468</v>
      </c>
      <c r="D158" s="217">
        <v>68</v>
      </c>
      <c r="E158" s="133">
        <v>400</v>
      </c>
    </row>
    <row r="159" spans="1:5">
      <c r="A159" s="286"/>
      <c r="B159" s="197" t="s">
        <v>85</v>
      </c>
      <c r="C159" s="116">
        <f t="shared" si="1"/>
        <v>686</v>
      </c>
      <c r="D159" s="96">
        <v>9</v>
      </c>
      <c r="E159" s="116">
        <v>677</v>
      </c>
    </row>
    <row r="160" spans="1:5">
      <c r="A160" s="286"/>
      <c r="B160" s="197" t="s">
        <v>86</v>
      </c>
      <c r="C160" s="116">
        <f t="shared" si="1"/>
        <v>1752</v>
      </c>
      <c r="D160" s="220">
        <v>516</v>
      </c>
      <c r="E160" s="116">
        <v>1236</v>
      </c>
    </row>
    <row r="161" spans="1:5">
      <c r="A161" s="286"/>
      <c r="B161" s="197" t="s">
        <v>87</v>
      </c>
      <c r="C161" s="116">
        <f t="shared" si="1"/>
        <v>857</v>
      </c>
      <c r="D161" s="96">
        <v>838</v>
      </c>
      <c r="E161" s="116">
        <v>19</v>
      </c>
    </row>
    <row r="162" spans="1:5">
      <c r="A162" s="286"/>
      <c r="B162" s="197" t="s">
        <v>88</v>
      </c>
      <c r="C162" s="116">
        <f t="shared" si="1"/>
        <v>415</v>
      </c>
      <c r="D162" s="96">
        <v>2</v>
      </c>
      <c r="E162" s="116">
        <v>413</v>
      </c>
    </row>
    <row r="163" spans="1:5">
      <c r="A163" s="286"/>
      <c r="B163" s="197" t="s">
        <v>89</v>
      </c>
      <c r="C163" s="116">
        <f>+D163+E163</f>
        <v>441</v>
      </c>
      <c r="D163" s="73">
        <v>97</v>
      </c>
      <c r="E163" s="116">
        <v>344</v>
      </c>
    </row>
    <row r="164" spans="1:5">
      <c r="A164" s="286"/>
      <c r="B164" s="197" t="s">
        <v>90</v>
      </c>
      <c r="C164" s="116">
        <f>+D164+E164</f>
        <v>445</v>
      </c>
      <c r="D164" s="96">
        <v>5</v>
      </c>
      <c r="E164" s="116">
        <v>440</v>
      </c>
    </row>
    <row r="165" spans="1:5">
      <c r="A165" s="286"/>
      <c r="B165" s="197" t="s">
        <v>91</v>
      </c>
      <c r="C165" s="116">
        <v>374</v>
      </c>
      <c r="D165" s="129">
        <v>70</v>
      </c>
      <c r="E165" s="116">
        <v>304</v>
      </c>
    </row>
    <row r="166" spans="1:5">
      <c r="A166" s="286"/>
      <c r="B166" s="197" t="s">
        <v>92</v>
      </c>
      <c r="C166" s="116">
        <f>+D166+E166</f>
        <v>261</v>
      </c>
      <c r="D166" s="129">
        <v>8</v>
      </c>
      <c r="E166" s="116">
        <v>253</v>
      </c>
    </row>
    <row r="167" spans="1:5">
      <c r="A167" s="286"/>
      <c r="B167" s="197" t="s">
        <v>93</v>
      </c>
      <c r="C167" s="116">
        <f>+D167+E167</f>
        <v>231</v>
      </c>
      <c r="D167" s="129">
        <v>5</v>
      </c>
      <c r="E167" s="116">
        <v>226</v>
      </c>
    </row>
    <row r="168" spans="1:5">
      <c r="A168" s="286"/>
      <c r="B168" s="197" t="s">
        <v>94</v>
      </c>
      <c r="C168" s="116">
        <v>295</v>
      </c>
      <c r="D168" s="129">
        <v>4</v>
      </c>
      <c r="E168" s="116">
        <v>291</v>
      </c>
    </row>
    <row r="169" spans="1:5">
      <c r="A169" s="287"/>
      <c r="B169" s="79" t="s">
        <v>95</v>
      </c>
      <c r="C169" s="120">
        <v>800</v>
      </c>
      <c r="D169" s="129">
        <v>5</v>
      </c>
      <c r="E169" s="116">
        <v>795</v>
      </c>
    </row>
    <row r="170" spans="1:5">
      <c r="A170" s="285" t="s">
        <v>100</v>
      </c>
      <c r="B170" s="37" t="s">
        <v>84</v>
      </c>
      <c r="C170" s="133">
        <f>+D170+E170</f>
        <v>756</v>
      </c>
      <c r="D170" s="54">
        <v>10</v>
      </c>
      <c r="E170" s="133">
        <v>746</v>
      </c>
    </row>
    <row r="171" spans="1:5">
      <c r="A171" s="286"/>
      <c r="B171" s="38" t="s">
        <v>85</v>
      </c>
      <c r="C171" s="116">
        <f>+D171+E171</f>
        <v>432</v>
      </c>
      <c r="D171" s="96">
        <v>6</v>
      </c>
      <c r="E171" s="116">
        <v>426</v>
      </c>
    </row>
    <row r="172" spans="1:5">
      <c r="A172" s="286"/>
      <c r="B172" s="38" t="s">
        <v>86</v>
      </c>
      <c r="C172" s="116">
        <f>+D172+E172</f>
        <v>1585</v>
      </c>
      <c r="D172" s="129">
        <v>39</v>
      </c>
      <c r="E172" s="116">
        <v>1546</v>
      </c>
    </row>
    <row r="173" spans="1:5">
      <c r="A173" s="286"/>
      <c r="B173" s="38" t="s">
        <v>87</v>
      </c>
      <c r="C173" s="116">
        <v>501</v>
      </c>
      <c r="D173" s="129">
        <v>9</v>
      </c>
      <c r="E173" s="116">
        <v>492</v>
      </c>
    </row>
    <row r="174" spans="1:5">
      <c r="A174" s="286"/>
      <c r="B174" s="38" t="s">
        <v>88</v>
      </c>
      <c r="C174" s="116">
        <f>+D174+E174</f>
        <v>1187</v>
      </c>
      <c r="D174" s="129">
        <v>3</v>
      </c>
      <c r="E174" s="116">
        <v>1184</v>
      </c>
    </row>
    <row r="175" spans="1:5">
      <c r="A175" s="286"/>
      <c r="B175" s="38" t="s">
        <v>89</v>
      </c>
      <c r="C175" s="116">
        <f>+D175+E175</f>
        <v>864</v>
      </c>
      <c r="D175" s="73">
        <v>18</v>
      </c>
      <c r="E175" s="116">
        <v>846</v>
      </c>
    </row>
    <row r="176" spans="1:5">
      <c r="A176" s="286"/>
      <c r="B176" s="38" t="s">
        <v>90</v>
      </c>
      <c r="C176" s="116">
        <f>+D176+E176</f>
        <v>391</v>
      </c>
      <c r="D176" s="129">
        <v>11</v>
      </c>
      <c r="E176" s="116">
        <v>380</v>
      </c>
    </row>
    <row r="177" spans="1:5">
      <c r="A177" s="286"/>
      <c r="B177" s="38" t="s">
        <v>91</v>
      </c>
      <c r="C177" s="116">
        <f>+D177+E177</f>
        <v>621</v>
      </c>
      <c r="D177" s="73">
        <v>107</v>
      </c>
      <c r="E177" s="116">
        <v>514</v>
      </c>
    </row>
    <row r="178" spans="1:5">
      <c r="A178" s="286"/>
      <c r="B178" s="38" t="s">
        <v>92</v>
      </c>
      <c r="C178" s="230">
        <v>1517</v>
      </c>
      <c r="D178" s="129">
        <v>154</v>
      </c>
      <c r="E178" s="116">
        <v>1363</v>
      </c>
    </row>
    <row r="179" spans="1:5">
      <c r="A179" s="286"/>
      <c r="B179" s="38" t="s">
        <v>93</v>
      </c>
      <c r="C179" s="116">
        <v>776</v>
      </c>
      <c r="D179" s="129">
        <v>23</v>
      </c>
      <c r="E179" s="116">
        <v>753</v>
      </c>
    </row>
    <row r="180" spans="1:5">
      <c r="A180" s="286"/>
      <c r="B180" s="38" t="s">
        <v>94</v>
      </c>
      <c r="C180" s="116">
        <v>984</v>
      </c>
      <c r="D180" s="129">
        <v>719</v>
      </c>
      <c r="E180" s="116">
        <v>265</v>
      </c>
    </row>
    <row r="181" spans="1:5">
      <c r="A181" s="287"/>
      <c r="B181" s="42" t="s">
        <v>95</v>
      </c>
      <c r="C181" s="120">
        <v>1440</v>
      </c>
      <c r="D181" s="172">
        <v>5</v>
      </c>
      <c r="E181" s="120">
        <v>1435</v>
      </c>
    </row>
    <row r="182" spans="1:5">
      <c r="A182" s="285" t="s">
        <v>110</v>
      </c>
      <c r="B182" s="37" t="s">
        <v>84</v>
      </c>
      <c r="C182" s="103">
        <f t="shared" ref="C182:C187" si="2">+D182+E182</f>
        <v>1233</v>
      </c>
      <c r="D182" s="54">
        <v>6</v>
      </c>
      <c r="E182" s="133">
        <v>1227</v>
      </c>
    </row>
    <row r="183" spans="1:5">
      <c r="A183" s="286"/>
      <c r="B183" s="38" t="s">
        <v>85</v>
      </c>
      <c r="C183" s="80">
        <f t="shared" si="2"/>
        <v>536</v>
      </c>
      <c r="D183" s="96">
        <v>76</v>
      </c>
      <c r="E183" s="116">
        <v>460</v>
      </c>
    </row>
    <row r="184" spans="1:5">
      <c r="A184" s="286"/>
      <c r="B184" s="38" t="s">
        <v>86</v>
      </c>
      <c r="C184" s="80">
        <f t="shared" si="2"/>
        <v>327</v>
      </c>
      <c r="D184" s="129">
        <v>16</v>
      </c>
      <c r="E184" s="116">
        <v>311</v>
      </c>
    </row>
    <row r="185" spans="1:5">
      <c r="A185" s="286"/>
      <c r="B185" s="38" t="s">
        <v>87</v>
      </c>
      <c r="C185" s="80">
        <f t="shared" si="2"/>
        <v>1060</v>
      </c>
      <c r="D185" s="129">
        <v>229</v>
      </c>
      <c r="E185" s="116">
        <v>831</v>
      </c>
    </row>
    <row r="186" spans="1:5">
      <c r="A186" s="286"/>
      <c r="B186" s="38" t="s">
        <v>88</v>
      </c>
      <c r="C186" s="80">
        <f t="shared" si="2"/>
        <v>2335</v>
      </c>
      <c r="D186" s="129">
        <v>102</v>
      </c>
      <c r="E186" s="116">
        <v>2233</v>
      </c>
    </row>
    <row r="187" spans="1:5">
      <c r="A187" s="286"/>
      <c r="B187" s="38" t="s">
        <v>89</v>
      </c>
      <c r="C187" s="80">
        <f t="shared" si="2"/>
        <v>1482</v>
      </c>
      <c r="D187" s="129">
        <v>58</v>
      </c>
      <c r="E187" s="116">
        <v>1424</v>
      </c>
    </row>
    <row r="188" spans="1:5">
      <c r="A188" s="286"/>
      <c r="B188" s="38" t="s">
        <v>90</v>
      </c>
      <c r="C188" s="80">
        <f>+D188+E188</f>
        <v>438</v>
      </c>
      <c r="D188" s="129">
        <v>2</v>
      </c>
      <c r="E188" s="116">
        <v>436</v>
      </c>
    </row>
    <row r="189" spans="1:5">
      <c r="A189" s="286"/>
      <c r="B189" s="38" t="s">
        <v>91</v>
      </c>
      <c r="C189" s="80">
        <f>+D189+E189</f>
        <v>642</v>
      </c>
      <c r="D189" s="129">
        <v>29</v>
      </c>
      <c r="E189" s="116">
        <v>613</v>
      </c>
    </row>
    <row r="190" spans="1:5">
      <c r="A190" s="286"/>
      <c r="B190" s="38" t="s">
        <v>92</v>
      </c>
      <c r="C190" s="80">
        <f>+D190+E190</f>
        <v>1824</v>
      </c>
      <c r="D190" s="129">
        <v>8</v>
      </c>
      <c r="E190" s="116">
        <v>1816</v>
      </c>
    </row>
    <row r="191" spans="1:5">
      <c r="A191" s="286"/>
      <c r="B191" s="38" t="s">
        <v>93</v>
      </c>
      <c r="C191" s="80">
        <v>1585</v>
      </c>
      <c r="D191" s="49">
        <v>3</v>
      </c>
      <c r="E191" s="116">
        <v>1582</v>
      </c>
    </row>
    <row r="192" spans="1:5">
      <c r="A192" s="286"/>
      <c r="B192" s="38" t="s">
        <v>94</v>
      </c>
      <c r="C192" s="80">
        <f>+D192+E192</f>
        <v>556</v>
      </c>
      <c r="D192" s="49">
        <v>117</v>
      </c>
      <c r="E192" s="116">
        <v>439</v>
      </c>
    </row>
    <row r="193" spans="1:5">
      <c r="A193" s="287"/>
      <c r="B193" s="42" t="s">
        <v>95</v>
      </c>
      <c r="C193" s="106">
        <v>2072</v>
      </c>
      <c r="D193" s="98">
        <v>2</v>
      </c>
      <c r="E193" s="120">
        <v>2070</v>
      </c>
    </row>
    <row r="194" spans="1:5">
      <c r="A194" s="285">
        <v>2023</v>
      </c>
      <c r="B194" s="37" t="s">
        <v>84</v>
      </c>
      <c r="C194" s="103">
        <v>209</v>
      </c>
      <c r="D194" s="122">
        <v>9</v>
      </c>
      <c r="E194" s="103">
        <v>200</v>
      </c>
    </row>
    <row r="195" spans="1:5">
      <c r="A195" s="286"/>
      <c r="B195" s="38" t="s">
        <v>85</v>
      </c>
      <c r="C195" s="80">
        <f t="shared" ref="C195:C200" si="3">+D195+E195</f>
        <v>524</v>
      </c>
      <c r="D195" s="129">
        <v>206</v>
      </c>
      <c r="E195" s="116">
        <v>318</v>
      </c>
    </row>
    <row r="196" spans="1:5">
      <c r="A196" s="286"/>
      <c r="B196" s="38" t="s">
        <v>86</v>
      </c>
      <c r="C196" s="80">
        <f t="shared" si="3"/>
        <v>550</v>
      </c>
      <c r="D196" s="129">
        <v>2</v>
      </c>
      <c r="E196" s="49">
        <v>548</v>
      </c>
    </row>
    <row r="197" spans="1:5">
      <c r="A197" s="286"/>
      <c r="B197" s="38" t="s">
        <v>87</v>
      </c>
      <c r="C197" s="80">
        <f t="shared" si="3"/>
        <v>833</v>
      </c>
      <c r="D197" s="129">
        <v>3</v>
      </c>
      <c r="E197" s="49">
        <v>830</v>
      </c>
    </row>
    <row r="198" spans="1:5">
      <c r="A198" s="286"/>
      <c r="B198" s="38" t="s">
        <v>88</v>
      </c>
      <c r="C198" s="80">
        <f t="shared" si="3"/>
        <v>839</v>
      </c>
      <c r="D198" s="129">
        <v>45</v>
      </c>
      <c r="E198" s="49">
        <v>794</v>
      </c>
    </row>
    <row r="199" spans="1:5">
      <c r="A199" s="286"/>
      <c r="B199" s="38" t="s">
        <v>89</v>
      </c>
      <c r="C199" s="80">
        <f t="shared" si="3"/>
        <v>478</v>
      </c>
      <c r="D199" s="129">
        <v>243</v>
      </c>
      <c r="E199" s="49">
        <v>235</v>
      </c>
    </row>
    <row r="200" spans="1:5">
      <c r="A200" s="286"/>
      <c r="B200" s="38" t="s">
        <v>90</v>
      </c>
      <c r="C200" s="80">
        <f t="shared" si="3"/>
        <v>1434</v>
      </c>
      <c r="D200" s="129">
        <v>148</v>
      </c>
      <c r="E200" s="49">
        <v>1286</v>
      </c>
    </row>
    <row r="201" spans="1:5">
      <c r="A201" s="286"/>
      <c r="B201" s="38" t="s">
        <v>91</v>
      </c>
      <c r="C201" s="80">
        <f t="shared" ref="C201:C211" si="4">+D201+E201</f>
        <v>2418</v>
      </c>
      <c r="D201" s="201">
        <v>3</v>
      </c>
      <c r="E201" s="248">
        <v>2415</v>
      </c>
    </row>
    <row r="202" spans="1:5">
      <c r="A202" s="286"/>
      <c r="B202" s="38" t="s">
        <v>92</v>
      </c>
      <c r="C202" s="80">
        <f t="shared" si="4"/>
        <v>1434</v>
      </c>
      <c r="D202" s="129">
        <v>6</v>
      </c>
      <c r="E202" s="49">
        <v>1428</v>
      </c>
    </row>
    <row r="203" spans="1:5">
      <c r="A203" s="286"/>
      <c r="B203" s="38" t="s">
        <v>93</v>
      </c>
      <c r="C203" s="80">
        <f t="shared" si="4"/>
        <v>400</v>
      </c>
      <c r="D203" s="73">
        <v>31</v>
      </c>
      <c r="E203" s="49">
        <v>369</v>
      </c>
    </row>
    <row r="204" spans="1:5">
      <c r="A204" s="286"/>
      <c r="B204" s="38" t="s">
        <v>94</v>
      </c>
      <c r="C204" s="80">
        <f t="shared" si="4"/>
        <v>544</v>
      </c>
      <c r="D204" s="129">
        <v>1</v>
      </c>
      <c r="E204" s="49">
        <v>543</v>
      </c>
    </row>
    <row r="205" spans="1:5">
      <c r="A205" s="287"/>
      <c r="B205" s="42" t="s">
        <v>95</v>
      </c>
      <c r="C205" s="106">
        <f t="shared" si="4"/>
        <v>1698</v>
      </c>
      <c r="D205" s="129">
        <v>113</v>
      </c>
      <c r="E205" s="49">
        <v>1585</v>
      </c>
    </row>
    <row r="206" spans="1:5">
      <c r="A206" s="285" t="s">
        <v>169</v>
      </c>
      <c r="B206" s="37" t="s">
        <v>84</v>
      </c>
      <c r="C206" s="103">
        <f t="shared" si="4"/>
        <v>325</v>
      </c>
      <c r="D206" s="103">
        <v>123</v>
      </c>
      <c r="E206" s="103">
        <v>202</v>
      </c>
    </row>
    <row r="207" spans="1:5">
      <c r="A207" s="286"/>
      <c r="B207" s="38" t="s">
        <v>85</v>
      </c>
      <c r="C207" s="80">
        <f t="shared" si="4"/>
        <v>244</v>
      </c>
      <c r="D207" s="80">
        <v>16</v>
      </c>
      <c r="E207" s="80">
        <v>228</v>
      </c>
    </row>
    <row r="208" spans="1:5">
      <c r="A208" s="286"/>
      <c r="B208" s="38" t="s">
        <v>86</v>
      </c>
      <c r="C208" s="80">
        <f t="shared" si="4"/>
        <v>998</v>
      </c>
      <c r="D208" s="235">
        <v>23</v>
      </c>
      <c r="E208" s="49">
        <v>975</v>
      </c>
    </row>
    <row r="209" spans="1:5">
      <c r="A209" s="286"/>
      <c r="B209" s="38" t="s">
        <v>87</v>
      </c>
      <c r="C209" s="80">
        <f t="shared" si="4"/>
        <v>606</v>
      </c>
      <c r="D209" s="80">
        <v>13</v>
      </c>
      <c r="E209" s="80">
        <v>593</v>
      </c>
    </row>
    <row r="210" spans="1:5">
      <c r="A210" s="286"/>
      <c r="B210" s="38" t="s">
        <v>88</v>
      </c>
      <c r="C210" s="80">
        <f t="shared" si="4"/>
        <v>255</v>
      </c>
      <c r="D210" s="235">
        <v>227</v>
      </c>
      <c r="E210" s="49">
        <v>28</v>
      </c>
    </row>
    <row r="211" spans="1:5">
      <c r="A211" s="286"/>
      <c r="B211" s="38" t="s">
        <v>89</v>
      </c>
      <c r="C211" s="80">
        <f t="shared" si="4"/>
        <v>455</v>
      </c>
      <c r="D211" s="235">
        <v>20</v>
      </c>
      <c r="E211" s="49">
        <v>435</v>
      </c>
    </row>
    <row r="212" spans="1:5">
      <c r="A212" s="286"/>
      <c r="B212" s="38" t="s">
        <v>90</v>
      </c>
      <c r="C212" s="80">
        <f t="shared" ref="C212:C220" si="5">+D212+E212</f>
        <v>399</v>
      </c>
      <c r="D212" s="264">
        <v>30</v>
      </c>
      <c r="E212" s="264">
        <v>369</v>
      </c>
    </row>
    <row r="213" spans="1:5">
      <c r="A213" s="286"/>
      <c r="B213" s="38" t="s">
        <v>91</v>
      </c>
      <c r="C213" s="80">
        <f t="shared" si="5"/>
        <v>273</v>
      </c>
      <c r="D213" s="264">
        <v>20</v>
      </c>
      <c r="E213" s="264">
        <v>253</v>
      </c>
    </row>
    <row r="214" spans="1:5">
      <c r="A214" s="286"/>
      <c r="B214" s="38" t="s">
        <v>92</v>
      </c>
      <c r="C214" s="80">
        <f t="shared" si="5"/>
        <v>248</v>
      </c>
      <c r="D214" s="49">
        <v>10</v>
      </c>
      <c r="E214" s="49">
        <v>238</v>
      </c>
    </row>
    <row r="215" spans="1:5">
      <c r="A215" s="286"/>
      <c r="B215" s="38" t="s">
        <v>93</v>
      </c>
      <c r="C215" s="80">
        <f t="shared" si="5"/>
        <v>1254</v>
      </c>
      <c r="D215" s="49">
        <v>44</v>
      </c>
      <c r="E215" s="49">
        <v>1210</v>
      </c>
    </row>
    <row r="216" spans="1:5">
      <c r="A216" s="286"/>
      <c r="B216" s="38" t="s">
        <v>94</v>
      </c>
      <c r="C216" s="80">
        <f t="shared" si="5"/>
        <v>836</v>
      </c>
      <c r="D216" s="129">
        <v>33</v>
      </c>
      <c r="E216" s="49">
        <v>803</v>
      </c>
    </row>
    <row r="217" spans="1:5">
      <c r="A217" s="287"/>
      <c r="B217" s="42" t="s">
        <v>95</v>
      </c>
      <c r="C217" s="106">
        <v>2852</v>
      </c>
      <c r="D217" s="129">
        <v>75</v>
      </c>
      <c r="E217" s="49">
        <v>2777</v>
      </c>
    </row>
    <row r="218" spans="1:5" ht="15" customHeight="1">
      <c r="A218" s="285" t="s">
        <v>169</v>
      </c>
      <c r="B218" s="37" t="s">
        <v>84</v>
      </c>
      <c r="C218" s="103">
        <f t="shared" si="5"/>
        <v>2060</v>
      </c>
      <c r="D218" s="122">
        <v>169</v>
      </c>
      <c r="E218" s="103">
        <v>1891</v>
      </c>
    </row>
    <row r="219" spans="1:5">
      <c r="A219" s="286"/>
      <c r="B219" s="38" t="s">
        <v>85</v>
      </c>
      <c r="C219" s="80">
        <v>1083</v>
      </c>
      <c r="D219" s="319">
        <v>62</v>
      </c>
      <c r="E219" s="274">
        <v>1021</v>
      </c>
    </row>
    <row r="220" spans="1:5">
      <c r="A220" s="286"/>
      <c r="B220" s="38" t="s">
        <v>86</v>
      </c>
      <c r="C220" s="80">
        <f>+D220+E220</f>
        <v>2161</v>
      </c>
      <c r="D220" s="318">
        <v>271</v>
      </c>
      <c r="E220" s="274">
        <v>1890</v>
      </c>
    </row>
    <row r="221" spans="1:5">
      <c r="A221" s="286"/>
      <c r="B221" s="38" t="s">
        <v>87</v>
      </c>
      <c r="C221" s="80"/>
      <c r="D221" s="55"/>
      <c r="E221" s="49"/>
    </row>
    <row r="222" spans="1:5">
      <c r="A222" s="286"/>
      <c r="B222" s="38" t="s">
        <v>88</v>
      </c>
      <c r="C222" s="80"/>
      <c r="D222" s="55"/>
      <c r="E222" s="49"/>
    </row>
    <row r="223" spans="1:5">
      <c r="A223" s="286"/>
      <c r="B223" s="38" t="s">
        <v>89</v>
      </c>
      <c r="C223" s="80"/>
      <c r="D223" s="55"/>
      <c r="E223" s="49"/>
    </row>
    <row r="224" spans="1:5">
      <c r="A224" s="286"/>
      <c r="B224" s="38" t="s">
        <v>90</v>
      </c>
      <c r="C224" s="80"/>
      <c r="D224" s="55"/>
      <c r="E224" s="49"/>
    </row>
    <row r="225" spans="1:5">
      <c r="A225" s="286"/>
      <c r="B225" s="38" t="s">
        <v>91</v>
      </c>
      <c r="C225" s="80"/>
      <c r="D225" s="55"/>
      <c r="E225" s="49"/>
    </row>
    <row r="226" spans="1:5">
      <c r="A226" s="286"/>
      <c r="B226" s="38" t="s">
        <v>92</v>
      </c>
      <c r="C226" s="80"/>
      <c r="D226" s="55"/>
      <c r="E226" s="49"/>
    </row>
    <row r="227" spans="1:5">
      <c r="A227" s="286"/>
      <c r="B227" s="38" t="s">
        <v>93</v>
      </c>
      <c r="C227" s="80"/>
      <c r="D227" s="55"/>
      <c r="E227" s="49"/>
    </row>
    <row r="228" spans="1:5">
      <c r="A228" s="286"/>
      <c r="B228" s="38" t="s">
        <v>94</v>
      </c>
      <c r="C228" s="80"/>
      <c r="D228" s="55"/>
      <c r="E228" s="49"/>
    </row>
    <row r="229" spans="1:5">
      <c r="A229" s="287"/>
      <c r="B229" s="42" t="s">
        <v>95</v>
      </c>
      <c r="C229" s="106"/>
      <c r="D229" s="57"/>
      <c r="E229" s="98"/>
    </row>
    <row r="230" spans="1:5">
      <c r="A230" s="128"/>
      <c r="C230" s="104"/>
      <c r="D230" s="56"/>
      <c r="E230" s="73"/>
    </row>
    <row r="231" spans="1:5">
      <c r="A231" s="128"/>
      <c r="C231" s="104"/>
      <c r="D231" s="56"/>
      <c r="E231" s="73"/>
    </row>
    <row r="232" spans="1:5">
      <c r="A232" s="128"/>
      <c r="C232" s="104"/>
      <c r="D232" s="56"/>
      <c r="E232" s="56"/>
    </row>
    <row r="233" spans="1:5">
      <c r="A233" s="128"/>
      <c r="C233" s="104"/>
      <c r="D233" s="104"/>
      <c r="E233" s="104"/>
    </row>
    <row r="234" spans="1:5">
      <c r="A234" s="74" t="s">
        <v>101</v>
      </c>
      <c r="B234" s="74"/>
      <c r="C234" s="108"/>
      <c r="D234" s="221"/>
      <c r="E234" s="221"/>
    </row>
    <row r="235" spans="1:5">
      <c r="A235" s="74" t="s">
        <v>102</v>
      </c>
      <c r="B235" s="74"/>
      <c r="C235" s="74"/>
      <c r="D235" s="74"/>
      <c r="E235" s="74"/>
    </row>
    <row r="236" spans="1:5" ht="18.75" customHeight="1">
      <c r="A236" s="288" t="s">
        <v>103</v>
      </c>
      <c r="B236" s="288"/>
      <c r="C236" s="288"/>
      <c r="D236" s="288"/>
      <c r="E236" s="288"/>
    </row>
    <row r="237" spans="1:5">
      <c r="A237" s="74"/>
      <c r="B237" s="74"/>
      <c r="C237" s="108"/>
      <c r="D237" s="74"/>
      <c r="E237" s="74"/>
    </row>
    <row r="238" spans="1:5">
      <c r="A238" s="74"/>
    </row>
    <row r="239" spans="1:5">
      <c r="D239" s="35"/>
      <c r="E239" s="35"/>
    </row>
    <row r="240" spans="1:5">
      <c r="D240" s="35"/>
      <c r="E240" s="35"/>
    </row>
    <row r="241" spans="4:5">
      <c r="D241" s="35"/>
      <c r="E241" s="35"/>
    </row>
    <row r="242" spans="4:5">
      <c r="D242" s="35"/>
      <c r="E242" s="35"/>
    </row>
    <row r="243" spans="4:5">
      <c r="D243" s="35"/>
      <c r="E243" s="35"/>
    </row>
    <row r="244" spans="4:5">
      <c r="D244" s="35"/>
      <c r="E244" s="35"/>
    </row>
    <row r="245" spans="4:5">
      <c r="D245" s="35"/>
      <c r="E245" s="35"/>
    </row>
    <row r="246" spans="4:5">
      <c r="D246" s="35"/>
      <c r="E246" s="35"/>
    </row>
    <row r="247" spans="4:5">
      <c r="D247" s="35"/>
      <c r="E247" s="35"/>
    </row>
    <row r="248" spans="4:5">
      <c r="D248" s="35"/>
      <c r="E248" s="35"/>
    </row>
    <row r="249" spans="4:5">
      <c r="D249" s="35"/>
      <c r="E249" s="35"/>
    </row>
    <row r="250" spans="4:5">
      <c r="D250" s="35"/>
      <c r="E250" s="35"/>
    </row>
    <row r="251" spans="4:5">
      <c r="D251" s="35"/>
      <c r="E251" s="35"/>
    </row>
    <row r="252" spans="4:5">
      <c r="D252" s="35"/>
      <c r="E252" s="35"/>
    </row>
    <row r="253" spans="4:5">
      <c r="D253" s="35"/>
      <c r="E253" s="35"/>
    </row>
    <row r="254" spans="4:5">
      <c r="D254" s="35"/>
      <c r="E254" s="35"/>
    </row>
    <row r="255" spans="4:5">
      <c r="D255" s="35"/>
      <c r="E255" s="35"/>
    </row>
    <row r="256" spans="4:5">
      <c r="D256" s="35"/>
      <c r="E256" s="35"/>
    </row>
    <row r="257" spans="4:5">
      <c r="D257" s="35"/>
      <c r="E257" s="35"/>
    </row>
    <row r="258" spans="4:5">
      <c r="D258" s="35"/>
      <c r="E258" s="35"/>
    </row>
    <row r="259" spans="4:5">
      <c r="D259" s="35"/>
      <c r="E259" s="35"/>
    </row>
    <row r="260" spans="4:5">
      <c r="D260" s="35"/>
      <c r="E260" s="35"/>
    </row>
    <row r="261" spans="4:5">
      <c r="D261" s="35"/>
      <c r="E261" s="35"/>
    </row>
  </sheetData>
  <mergeCells count="30">
    <mergeCell ref="A182:A193"/>
    <mergeCell ref="A206:A217"/>
    <mergeCell ref="A194:A205"/>
    <mergeCell ref="D12:E12"/>
    <mergeCell ref="A2:E2"/>
    <mergeCell ref="A3:E3"/>
    <mergeCell ref="A4:E4"/>
    <mergeCell ref="A5:E5"/>
    <mergeCell ref="A7:E7"/>
    <mergeCell ref="A8:E8"/>
    <mergeCell ref="A9:E9"/>
    <mergeCell ref="C12:C13"/>
    <mergeCell ref="A12:A13"/>
    <mergeCell ref="B12:B13"/>
    <mergeCell ref="A218:A229"/>
    <mergeCell ref="A236:E236"/>
    <mergeCell ref="A38:A49"/>
    <mergeCell ref="A26:A37"/>
    <mergeCell ref="A14:A25"/>
    <mergeCell ref="A74:A85"/>
    <mergeCell ref="A86:A97"/>
    <mergeCell ref="A98:A109"/>
    <mergeCell ref="A110:A121"/>
    <mergeCell ref="A62:A73"/>
    <mergeCell ref="A50:A61"/>
    <mergeCell ref="A122:A133"/>
    <mergeCell ref="A134:A145"/>
    <mergeCell ref="A146:A157"/>
    <mergeCell ref="A158:A169"/>
    <mergeCell ref="A170:A18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FT58"/>
  <sheetViews>
    <sheetView showGridLines="0" zoomScale="90" zoomScaleNormal="90" workbookViewId="0">
      <pane xSplit="6" ySplit="11" topLeftCell="ES12" activePane="bottomRight" state="frozen"/>
      <selection pane="topRight" activeCell="F1" sqref="F1"/>
      <selection pane="bottomLeft" activeCell="A14" sqref="A14"/>
      <selection pane="bottomRight" activeCell="FL38" sqref="FL38"/>
    </sheetView>
  </sheetViews>
  <sheetFormatPr baseColWidth="10" defaultColWidth="11.42578125" defaultRowHeight="15"/>
  <cols>
    <col min="2" max="2" width="16.42578125" customWidth="1"/>
    <col min="3" max="3" width="8.140625" customWidth="1"/>
    <col min="4" max="4" width="8.28515625" customWidth="1"/>
    <col min="5" max="5" width="8.140625" customWidth="1"/>
    <col min="6" max="6" width="7.140625" customWidth="1"/>
    <col min="7" max="56" width="7.140625" style="73" customWidth="1"/>
    <col min="57" max="58" width="6.140625" customWidth="1"/>
    <col min="59" max="59" width="6.140625" style="73" customWidth="1"/>
    <col min="60" max="66" width="6.140625" customWidth="1"/>
    <col min="67" max="67" width="7.85546875" customWidth="1"/>
    <col min="68" max="68" width="8.140625" customWidth="1"/>
    <col min="69" max="72" width="5.42578125" customWidth="1"/>
    <col min="73" max="74" width="5.42578125" style="73" customWidth="1"/>
    <col min="75" max="77" width="7" customWidth="1"/>
    <col min="78" max="78" width="6.42578125" customWidth="1"/>
    <col min="79" max="79" width="7.5703125" customWidth="1"/>
    <col min="80" max="80" width="7.28515625" customWidth="1"/>
    <col min="81" max="82" width="7.42578125" customWidth="1"/>
    <col min="83" max="84" width="7.42578125" style="73" customWidth="1"/>
    <col min="85" max="85" width="7.42578125" customWidth="1"/>
    <col min="86" max="87" width="7.42578125" style="73" customWidth="1"/>
    <col min="88" max="89" width="7.42578125" customWidth="1"/>
    <col min="90" max="90" width="6.140625" customWidth="1"/>
    <col min="91" max="91" width="7.5703125" style="73" customWidth="1"/>
    <col min="92" max="92" width="6.5703125" style="73" customWidth="1"/>
    <col min="93" max="93" width="6.85546875" customWidth="1"/>
    <col min="94" max="95" width="7" customWidth="1"/>
    <col min="96" max="97" width="6.85546875" style="73" customWidth="1"/>
    <col min="98" max="98" width="7.7109375" customWidth="1"/>
    <col min="99" max="99" width="8.5703125" style="73" customWidth="1"/>
    <col min="100" max="100" width="8.140625" style="73" customWidth="1"/>
    <col min="101" max="101" width="8.28515625" style="73" customWidth="1"/>
    <col min="102" max="102" width="7.5703125" style="73" customWidth="1"/>
    <col min="103" max="103" width="9.5703125" customWidth="1"/>
    <col min="104" max="107" width="7.28515625" style="73" customWidth="1"/>
    <col min="108" max="120" width="8" customWidth="1"/>
    <col min="121" max="121" width="9.28515625" customWidth="1"/>
    <col min="122" max="122" width="10" customWidth="1"/>
    <col min="123" max="123" width="8.28515625" customWidth="1"/>
    <col min="124" max="128" width="10" customWidth="1"/>
    <col min="129" max="130" width="9.5703125" customWidth="1"/>
    <col min="131" max="131" width="8.7109375" customWidth="1"/>
    <col min="132" max="132" width="9.5703125" customWidth="1"/>
    <col min="133" max="133" width="8.5703125" customWidth="1"/>
    <col min="134" max="134" width="8.28515625" customWidth="1"/>
    <col min="135" max="135" width="9.28515625" style="73" customWidth="1"/>
    <col min="136" max="136" width="9.7109375" customWidth="1"/>
    <col min="137" max="137" width="9.85546875" customWidth="1"/>
    <col min="138" max="138" width="10" customWidth="1"/>
    <col min="139" max="140" width="11.42578125" customWidth="1"/>
    <col min="141" max="152" width="8.7109375" customWidth="1"/>
    <col min="153" max="164" width="7.85546875" customWidth="1"/>
    <col min="165" max="176" width="8.42578125" customWidth="1"/>
  </cols>
  <sheetData>
    <row r="1" spans="2:176" s="3" customFormat="1" ht="12.75">
      <c r="B1" s="159"/>
      <c r="C1" s="160"/>
      <c r="D1" s="160"/>
      <c r="E1" s="160"/>
      <c r="F1" s="160"/>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0"/>
      <c r="BF1" s="160"/>
      <c r="BG1" s="167"/>
      <c r="BH1" s="160"/>
      <c r="BI1" s="160"/>
      <c r="BJ1" s="160"/>
      <c r="BK1" s="160"/>
      <c r="BL1" s="160"/>
      <c r="BM1" s="160"/>
      <c r="BN1" s="160"/>
      <c r="BO1" s="160"/>
      <c r="BP1" s="160"/>
      <c r="BQ1" s="160"/>
      <c r="BR1" s="160"/>
      <c r="BS1" s="160"/>
      <c r="BT1" s="160"/>
      <c r="BU1" s="167"/>
      <c r="BV1" s="167"/>
      <c r="BW1" s="160"/>
      <c r="BX1" s="160"/>
      <c r="BY1" s="160"/>
      <c r="BZ1" s="160"/>
      <c r="CA1" s="160"/>
      <c r="CB1" s="160"/>
      <c r="CC1" s="160"/>
      <c r="CD1" s="160"/>
      <c r="CE1" s="99"/>
      <c r="CF1" s="99"/>
      <c r="CH1" s="99"/>
      <c r="CI1" s="99"/>
      <c r="CM1" s="99"/>
      <c r="CN1" s="99"/>
      <c r="CR1" s="99"/>
      <c r="CS1" s="99"/>
      <c r="CU1" s="99"/>
      <c r="CV1" s="99"/>
      <c r="CW1" s="99"/>
      <c r="CX1" s="99"/>
      <c r="CZ1" s="99"/>
      <c r="DA1" s="99"/>
      <c r="DB1" s="99"/>
      <c r="DC1" s="99"/>
      <c r="EE1" s="99"/>
    </row>
    <row r="2" spans="2:176" s="3" customFormat="1" ht="12.75">
      <c r="B2" s="292" t="s">
        <v>71</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G2" s="99"/>
      <c r="BU2" s="99"/>
      <c r="BV2" s="99"/>
      <c r="CE2" s="99"/>
      <c r="CF2" s="99"/>
      <c r="CH2" s="99"/>
      <c r="CI2" s="99"/>
      <c r="CM2" s="99"/>
      <c r="CN2" s="99"/>
      <c r="CR2" s="99"/>
      <c r="CS2" s="99"/>
      <c r="CU2" s="99"/>
      <c r="CV2" s="99"/>
      <c r="CW2" s="99"/>
      <c r="CX2" s="99"/>
      <c r="CZ2" s="99"/>
      <c r="DA2" s="99"/>
      <c r="DB2" s="99"/>
      <c r="DC2" s="99"/>
      <c r="EE2" s="99"/>
    </row>
    <row r="3" spans="2:176" s="3" customFormat="1" ht="15" customHeight="1">
      <c r="B3" s="292" t="s">
        <v>72</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G3" s="99"/>
      <c r="BU3" s="99"/>
      <c r="BV3" s="99"/>
      <c r="CE3" s="99"/>
      <c r="CF3" s="99"/>
      <c r="CH3" s="99"/>
      <c r="CI3" s="99"/>
      <c r="CM3" s="99"/>
      <c r="CN3" s="99"/>
      <c r="CR3" s="99"/>
      <c r="CS3" s="99"/>
      <c r="CU3" s="99"/>
      <c r="CV3" s="99"/>
      <c r="CW3" s="99"/>
      <c r="CX3" s="99"/>
      <c r="CZ3" s="99"/>
      <c r="DA3" s="99"/>
      <c r="DB3" s="99"/>
      <c r="DC3" s="99"/>
      <c r="EE3" s="99"/>
    </row>
    <row r="4" spans="2:176" s="3" customFormat="1" ht="15" customHeight="1">
      <c r="B4" s="292" t="s">
        <v>2</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G4" s="99"/>
      <c r="BU4" s="99"/>
      <c r="BV4" s="99"/>
      <c r="CE4" s="99"/>
      <c r="CF4" s="99"/>
      <c r="CH4" s="99"/>
      <c r="CI4" s="99"/>
      <c r="CM4" s="99"/>
      <c r="CN4" s="99"/>
      <c r="CR4" s="99"/>
      <c r="CS4" s="99"/>
      <c r="CU4" s="99"/>
      <c r="CV4" s="99"/>
      <c r="CW4" s="99"/>
      <c r="CX4" s="99"/>
      <c r="CZ4" s="99"/>
      <c r="DA4" s="99"/>
      <c r="DB4" s="99"/>
      <c r="DC4" s="99"/>
      <c r="EE4" s="99"/>
    </row>
    <row r="5" spans="2:176" s="3" customFormat="1" ht="15" customHeight="1">
      <c r="B5" s="292" t="s">
        <v>73</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G5" s="99"/>
      <c r="BU5" s="99"/>
      <c r="BV5" s="99"/>
      <c r="CE5" s="99"/>
      <c r="CF5" s="99"/>
      <c r="CH5" s="99"/>
      <c r="CI5" s="99"/>
      <c r="CM5" s="99"/>
      <c r="CN5" s="99"/>
      <c r="CR5" s="99"/>
      <c r="CS5" s="99"/>
      <c r="CU5" s="99"/>
      <c r="CV5" s="99"/>
      <c r="CW5" s="99"/>
      <c r="CX5" s="99"/>
      <c r="CZ5" s="99"/>
      <c r="DA5" s="99"/>
      <c r="DB5" s="99"/>
      <c r="DC5" s="99"/>
      <c r="EE5" s="99"/>
    </row>
    <row r="6" spans="2:176" s="3" customFormat="1" ht="12.75">
      <c r="B6" s="24"/>
      <c r="C6" s="25"/>
      <c r="D6" s="25"/>
      <c r="E6" s="25"/>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G6" s="99"/>
      <c r="BU6" s="99"/>
      <c r="BV6" s="99"/>
      <c r="CE6" s="99"/>
      <c r="CF6" s="99"/>
      <c r="CH6" s="99"/>
      <c r="CI6" s="99"/>
      <c r="CM6" s="99"/>
      <c r="CN6" s="99"/>
      <c r="CR6" s="99"/>
      <c r="CS6" s="99"/>
      <c r="CU6" s="99"/>
      <c r="CV6" s="99"/>
      <c r="CW6" s="99"/>
      <c r="CX6" s="99"/>
      <c r="CZ6" s="99"/>
      <c r="DA6" s="99"/>
      <c r="DB6" s="99"/>
      <c r="DC6" s="99"/>
      <c r="EE6" s="99"/>
    </row>
    <row r="7" spans="2:176" s="3" customFormat="1" ht="12.6" customHeight="1">
      <c r="B7" s="295" t="s">
        <v>74</v>
      </c>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G7" s="99"/>
      <c r="BU7" s="99"/>
      <c r="BV7" s="99"/>
      <c r="CE7" s="99"/>
      <c r="CF7" s="99"/>
      <c r="CH7" s="99"/>
      <c r="CI7" s="99"/>
      <c r="CM7" s="99"/>
      <c r="CN7" s="99"/>
      <c r="CR7" s="99"/>
      <c r="CS7" s="99"/>
      <c r="CU7" s="99"/>
      <c r="CV7" s="99"/>
      <c r="CW7" s="99"/>
      <c r="CX7" s="99"/>
      <c r="CZ7" s="99"/>
      <c r="DA7" s="99"/>
      <c r="DB7" s="99"/>
      <c r="DC7" s="99"/>
      <c r="EE7" s="99"/>
    </row>
    <row r="8" spans="2:176" s="3" customFormat="1" ht="12.75" customHeight="1">
      <c r="B8" s="295" t="s">
        <v>111</v>
      </c>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G8" s="99"/>
      <c r="BU8" s="99"/>
      <c r="BV8" s="99"/>
      <c r="CE8" s="99"/>
      <c r="CF8" s="99"/>
      <c r="CH8" s="99"/>
      <c r="CI8" s="99"/>
      <c r="CM8" s="99"/>
      <c r="CN8" s="99"/>
      <c r="CR8" s="99"/>
      <c r="CS8" s="99"/>
      <c r="CU8" s="99"/>
      <c r="CV8" s="99"/>
      <c r="CW8" s="99"/>
      <c r="CX8" s="99"/>
      <c r="CZ8" s="99"/>
      <c r="DA8" s="99"/>
      <c r="DB8" s="99"/>
      <c r="DC8" s="99"/>
      <c r="EE8" s="99"/>
    </row>
    <row r="9" spans="2:176" s="27" customFormat="1" ht="12.75" customHeight="1">
      <c r="B9" s="295" t="s">
        <v>176</v>
      </c>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G9" s="100"/>
      <c r="BU9" s="100"/>
      <c r="BV9" s="100"/>
      <c r="CE9" s="100"/>
      <c r="CF9" s="100"/>
      <c r="CH9" s="100"/>
      <c r="CI9" s="100"/>
      <c r="CM9" s="100"/>
      <c r="CN9" s="100"/>
      <c r="CR9" s="100"/>
      <c r="CS9" s="100"/>
      <c r="CU9" s="100"/>
      <c r="CV9" s="100"/>
      <c r="CW9" s="100"/>
      <c r="CX9" s="100"/>
      <c r="CZ9" s="100"/>
      <c r="DA9" s="100"/>
      <c r="DB9" s="100"/>
      <c r="DC9" s="100"/>
      <c r="EE9" s="100"/>
    </row>
    <row r="10" spans="2:176" s="27" customFormat="1" ht="12.75">
      <c r="B10" s="28"/>
      <c r="C10" s="29"/>
      <c r="D10" s="29"/>
      <c r="E10" s="29"/>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G10" s="100"/>
      <c r="BU10" s="100"/>
      <c r="BV10" s="100"/>
      <c r="CE10" s="100"/>
      <c r="CF10" s="100"/>
      <c r="CH10" s="100"/>
      <c r="CI10" s="100"/>
      <c r="CM10" s="100"/>
      <c r="CN10" s="100"/>
      <c r="CR10" s="100"/>
      <c r="CS10" s="100"/>
      <c r="CU10" s="100"/>
      <c r="CV10" s="100"/>
      <c r="CW10" s="100"/>
      <c r="CX10" s="100"/>
      <c r="CZ10" s="100"/>
      <c r="DA10" s="100"/>
      <c r="DB10" s="100"/>
      <c r="DC10" s="100"/>
      <c r="EE10" s="100"/>
    </row>
    <row r="11" spans="2:176" s="3" customFormat="1" ht="12.75">
      <c r="B11" s="31"/>
      <c r="C11" s="32"/>
      <c r="D11" s="32"/>
      <c r="E11" s="32"/>
      <c r="F11" s="3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33"/>
      <c r="BF11" s="33"/>
      <c r="BG11" s="101"/>
      <c r="BH11" s="33"/>
      <c r="BI11" s="33"/>
      <c r="BJ11" s="33"/>
      <c r="BK11" s="33"/>
      <c r="BL11" s="33"/>
      <c r="BM11" s="33"/>
      <c r="BN11" s="33"/>
      <c r="BO11" s="33"/>
      <c r="BP11" s="33"/>
      <c r="BQ11" s="33"/>
      <c r="BR11" s="33"/>
      <c r="BS11" s="33"/>
      <c r="BT11" s="33"/>
      <c r="BU11" s="101"/>
      <c r="BV11" s="101"/>
      <c r="BW11" s="33"/>
      <c r="BX11" s="33"/>
      <c r="BY11" s="33"/>
      <c r="BZ11" s="33"/>
      <c r="CA11" s="33"/>
      <c r="CB11" s="33"/>
      <c r="CE11" s="99"/>
      <c r="CF11" s="99"/>
      <c r="CH11" s="99"/>
      <c r="CI11" s="99"/>
      <c r="CM11" s="99"/>
      <c r="CN11" s="99"/>
      <c r="CR11" s="99"/>
      <c r="CS11" s="99"/>
      <c r="CU11" s="99"/>
      <c r="CV11" s="99"/>
      <c r="CW11" s="99"/>
      <c r="CX11" s="99"/>
      <c r="CZ11" s="99"/>
      <c r="DA11" s="99"/>
      <c r="DB11" s="99"/>
      <c r="DC11" s="99"/>
      <c r="EE11" s="99"/>
    </row>
    <row r="12" spans="2:176">
      <c r="B12" s="188"/>
      <c r="C12" s="189"/>
      <c r="D12" s="189"/>
      <c r="E12" s="189"/>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216"/>
      <c r="CF12" s="216"/>
      <c r="CG12" s="190"/>
      <c r="CH12" s="190"/>
      <c r="CI12" s="190"/>
      <c r="CJ12" s="190"/>
      <c r="CK12" s="190"/>
      <c r="CL12" s="188"/>
      <c r="CM12" s="216"/>
      <c r="CN12" s="216"/>
      <c r="CO12" s="190"/>
      <c r="CP12" s="190"/>
      <c r="CQ12" s="216"/>
      <c r="CR12" s="190"/>
      <c r="CS12" s="216"/>
      <c r="CT12" s="190"/>
      <c r="CU12" s="190"/>
      <c r="CV12" s="216"/>
      <c r="CW12" s="216"/>
      <c r="CX12" s="216"/>
      <c r="CY12" s="216"/>
      <c r="CZ12" s="190"/>
      <c r="DA12" s="190"/>
      <c r="DB12" s="190"/>
      <c r="DC12" s="216"/>
      <c r="DD12" s="190"/>
      <c r="DE12" s="216"/>
      <c r="DF12" s="190"/>
      <c r="DG12" s="190"/>
      <c r="DH12" s="216"/>
      <c r="DI12" s="216"/>
      <c r="DJ12" s="216"/>
      <c r="DK12" s="216"/>
      <c r="DL12" s="190"/>
    </row>
    <row r="13" spans="2:176" s="3" customFormat="1" ht="15" customHeight="1">
      <c r="B13" s="304" t="s">
        <v>112</v>
      </c>
      <c r="C13" s="305">
        <v>2008</v>
      </c>
      <c r="D13" s="305">
        <v>2009</v>
      </c>
      <c r="E13" s="305">
        <v>2010</v>
      </c>
      <c r="F13" s="305" t="s">
        <v>113</v>
      </c>
      <c r="G13" s="305" t="s">
        <v>114</v>
      </c>
      <c r="H13" s="305"/>
      <c r="I13" s="305"/>
      <c r="J13" s="305"/>
      <c r="K13" s="305"/>
      <c r="L13" s="305"/>
      <c r="M13" s="305"/>
      <c r="N13" s="305"/>
      <c r="O13" s="305"/>
      <c r="P13" s="305"/>
      <c r="Q13" s="305"/>
      <c r="R13" s="305"/>
      <c r="S13" s="213"/>
      <c r="T13" s="305">
        <v>2013</v>
      </c>
      <c r="U13" s="305"/>
      <c r="V13" s="305"/>
      <c r="W13" s="305"/>
      <c r="X13" s="305"/>
      <c r="Y13" s="305"/>
      <c r="Z13" s="305"/>
      <c r="AA13" s="305"/>
      <c r="AB13" s="305"/>
      <c r="AC13" s="305"/>
      <c r="AD13" s="305"/>
      <c r="AE13" s="305"/>
      <c r="AF13" s="305"/>
      <c r="AG13" s="304">
        <v>2014</v>
      </c>
      <c r="AH13" s="305"/>
      <c r="AI13" s="305"/>
      <c r="AJ13" s="305"/>
      <c r="AK13" s="305"/>
      <c r="AL13" s="305"/>
      <c r="AM13" s="305"/>
      <c r="AN13" s="305"/>
      <c r="AO13" s="305"/>
      <c r="AP13" s="305"/>
      <c r="AQ13" s="305"/>
      <c r="AR13" s="302"/>
      <c r="AS13" s="304">
        <v>2015</v>
      </c>
      <c r="AT13" s="305"/>
      <c r="AU13" s="305"/>
      <c r="AV13" s="305"/>
      <c r="AW13" s="305"/>
      <c r="AX13" s="305"/>
      <c r="AY13" s="305"/>
      <c r="AZ13" s="305"/>
      <c r="BA13" s="305"/>
      <c r="BB13" s="305"/>
      <c r="BC13" s="305"/>
      <c r="BD13" s="305"/>
      <c r="BE13" s="304">
        <v>2016</v>
      </c>
      <c r="BF13" s="305"/>
      <c r="BG13" s="305"/>
      <c r="BH13" s="305"/>
      <c r="BI13" s="305"/>
      <c r="BJ13" s="305"/>
      <c r="BK13" s="305"/>
      <c r="BL13" s="305"/>
      <c r="BM13" s="305"/>
      <c r="BN13" s="305"/>
      <c r="BO13" s="305"/>
      <c r="BP13" s="305"/>
      <c r="BQ13" s="304">
        <v>2017</v>
      </c>
      <c r="BR13" s="305"/>
      <c r="BS13" s="305"/>
      <c r="BT13" s="305"/>
      <c r="BU13" s="305"/>
      <c r="BV13" s="305"/>
      <c r="BW13" s="305"/>
      <c r="BX13" s="305"/>
      <c r="BY13" s="305"/>
      <c r="BZ13" s="305"/>
      <c r="CA13" s="305"/>
      <c r="CB13" s="305"/>
      <c r="CC13" s="304">
        <v>2018</v>
      </c>
      <c r="CD13" s="305"/>
      <c r="CE13" s="305"/>
      <c r="CF13" s="305"/>
      <c r="CG13" s="305"/>
      <c r="CH13" s="305"/>
      <c r="CI13" s="305"/>
      <c r="CJ13" s="305"/>
      <c r="CK13" s="305"/>
      <c r="CL13" s="305"/>
      <c r="CM13" s="305"/>
      <c r="CN13" s="305"/>
      <c r="CO13" s="304">
        <v>2019</v>
      </c>
      <c r="CP13" s="305"/>
      <c r="CQ13" s="305"/>
      <c r="CR13" s="305"/>
      <c r="CS13" s="305"/>
      <c r="CT13" s="305"/>
      <c r="CU13" s="305"/>
      <c r="CV13" s="305"/>
      <c r="CW13" s="305"/>
      <c r="CX13" s="305"/>
      <c r="CY13" s="305"/>
      <c r="CZ13" s="302"/>
      <c r="DA13" s="304">
        <v>2020</v>
      </c>
      <c r="DB13" s="305"/>
      <c r="DC13" s="305"/>
      <c r="DD13" s="305"/>
      <c r="DE13" s="305"/>
      <c r="DF13" s="305"/>
      <c r="DG13" s="305"/>
      <c r="DH13" s="305"/>
      <c r="DI13" s="305"/>
      <c r="DJ13" s="305"/>
      <c r="DK13" s="305"/>
      <c r="DL13" s="302"/>
      <c r="DM13" s="304">
        <v>2021</v>
      </c>
      <c r="DN13" s="305"/>
      <c r="DO13" s="305"/>
      <c r="DP13" s="305"/>
      <c r="DQ13" s="305"/>
      <c r="DR13" s="305"/>
      <c r="DS13" s="305"/>
      <c r="DT13" s="305"/>
      <c r="DU13" s="305"/>
      <c r="DV13" s="305"/>
      <c r="DW13" s="305"/>
      <c r="DX13" s="302"/>
      <c r="DY13" s="304">
        <v>2022</v>
      </c>
      <c r="DZ13" s="305"/>
      <c r="EA13" s="305"/>
      <c r="EB13" s="305"/>
      <c r="EC13" s="305"/>
      <c r="ED13" s="305"/>
      <c r="EE13" s="305"/>
      <c r="EF13" s="305"/>
      <c r="EG13" s="305"/>
      <c r="EH13" s="305"/>
      <c r="EI13" s="305"/>
      <c r="EJ13" s="302"/>
      <c r="EK13" s="304">
        <v>2023</v>
      </c>
      <c r="EL13" s="305"/>
      <c r="EM13" s="305"/>
      <c r="EN13" s="305"/>
      <c r="EO13" s="305"/>
      <c r="EP13" s="305"/>
      <c r="EQ13" s="305"/>
      <c r="ER13" s="305"/>
      <c r="ES13" s="305"/>
      <c r="ET13" s="305"/>
      <c r="EU13" s="305"/>
      <c r="EV13" s="302"/>
      <c r="EW13" s="304" t="s">
        <v>168</v>
      </c>
      <c r="EX13" s="305"/>
      <c r="EY13" s="305"/>
      <c r="EZ13" s="305"/>
      <c r="FA13" s="305"/>
      <c r="FB13" s="305"/>
      <c r="FC13" s="305"/>
      <c r="FD13" s="305"/>
      <c r="FE13" s="305"/>
      <c r="FF13" s="305"/>
      <c r="FG13" s="305"/>
      <c r="FH13" s="302"/>
      <c r="FI13" s="304" t="s">
        <v>172</v>
      </c>
      <c r="FJ13" s="305"/>
      <c r="FK13" s="305"/>
      <c r="FL13" s="305"/>
      <c r="FM13" s="305"/>
      <c r="FN13" s="305"/>
      <c r="FO13" s="305"/>
      <c r="FP13" s="305"/>
      <c r="FQ13" s="305"/>
      <c r="FR13" s="305"/>
      <c r="FS13" s="305"/>
      <c r="FT13" s="302"/>
    </row>
    <row r="14" spans="2:176" ht="25.5">
      <c r="B14" s="306"/>
      <c r="C14" s="307"/>
      <c r="D14" s="307"/>
      <c r="E14" s="307"/>
      <c r="F14" s="307"/>
      <c r="G14" s="215" t="s">
        <v>115</v>
      </c>
      <c r="H14" s="215" t="s">
        <v>116</v>
      </c>
      <c r="I14" s="215" t="s">
        <v>117</v>
      </c>
      <c r="J14" s="215" t="s">
        <v>118</v>
      </c>
      <c r="K14" s="215" t="s">
        <v>119</v>
      </c>
      <c r="L14" s="215" t="s">
        <v>120</v>
      </c>
      <c r="M14" s="215" t="s">
        <v>121</v>
      </c>
      <c r="N14" s="215" t="s">
        <v>122</v>
      </c>
      <c r="O14" s="215" t="s">
        <v>123</v>
      </c>
      <c r="P14" s="215" t="s">
        <v>124</v>
      </c>
      <c r="Q14" s="215" t="s">
        <v>125</v>
      </c>
      <c r="R14" s="215" t="s">
        <v>126</v>
      </c>
      <c r="S14" s="215" t="s">
        <v>127</v>
      </c>
      <c r="T14" s="215" t="s">
        <v>115</v>
      </c>
      <c r="U14" s="215" t="s">
        <v>116</v>
      </c>
      <c r="V14" s="215" t="s">
        <v>117</v>
      </c>
      <c r="W14" s="215" t="s">
        <v>118</v>
      </c>
      <c r="X14" s="215" t="s">
        <v>119</v>
      </c>
      <c r="Y14" s="215" t="s">
        <v>120</v>
      </c>
      <c r="Z14" s="215" t="s">
        <v>121</v>
      </c>
      <c r="AA14" s="215" t="s">
        <v>122</v>
      </c>
      <c r="AB14" s="215" t="s">
        <v>123</v>
      </c>
      <c r="AC14" s="215" t="s">
        <v>124</v>
      </c>
      <c r="AD14" s="215" t="s">
        <v>125</v>
      </c>
      <c r="AE14" s="215" t="s">
        <v>126</v>
      </c>
      <c r="AF14" s="215" t="s">
        <v>128</v>
      </c>
      <c r="AG14" s="214" t="s">
        <v>115</v>
      </c>
      <c r="AH14" s="215" t="s">
        <v>116</v>
      </c>
      <c r="AI14" s="215" t="s">
        <v>117</v>
      </c>
      <c r="AJ14" s="215" t="s">
        <v>87</v>
      </c>
      <c r="AK14" s="215" t="s">
        <v>88</v>
      </c>
      <c r="AL14" s="215" t="s">
        <v>120</v>
      </c>
      <c r="AM14" s="215" t="s">
        <v>121</v>
      </c>
      <c r="AN14" s="215" t="s">
        <v>122</v>
      </c>
      <c r="AO14" s="215" t="s">
        <v>123</v>
      </c>
      <c r="AP14" s="215" t="s">
        <v>124</v>
      </c>
      <c r="AQ14" s="215" t="s">
        <v>125</v>
      </c>
      <c r="AR14" s="212" t="s">
        <v>126</v>
      </c>
      <c r="AS14" s="214" t="s">
        <v>115</v>
      </c>
      <c r="AT14" s="215" t="s">
        <v>116</v>
      </c>
      <c r="AU14" s="215" t="s">
        <v>117</v>
      </c>
      <c r="AV14" s="215" t="s">
        <v>118</v>
      </c>
      <c r="AW14" s="215" t="s">
        <v>119</v>
      </c>
      <c r="AX14" s="215" t="s">
        <v>120</v>
      </c>
      <c r="AY14" s="215" t="s">
        <v>121</v>
      </c>
      <c r="AZ14" s="215" t="s">
        <v>122</v>
      </c>
      <c r="BA14" s="215" t="s">
        <v>123</v>
      </c>
      <c r="BB14" s="215" t="s">
        <v>124</v>
      </c>
      <c r="BC14" s="215" t="s">
        <v>125</v>
      </c>
      <c r="BD14" s="212" t="s">
        <v>126</v>
      </c>
      <c r="BE14" s="214" t="s">
        <v>115</v>
      </c>
      <c r="BF14" s="215" t="s">
        <v>116</v>
      </c>
      <c r="BG14" s="215" t="s">
        <v>117</v>
      </c>
      <c r="BH14" s="215" t="s">
        <v>118</v>
      </c>
      <c r="BI14" s="215" t="s">
        <v>119</v>
      </c>
      <c r="BJ14" s="215" t="s">
        <v>120</v>
      </c>
      <c r="BK14" s="215" t="s">
        <v>121</v>
      </c>
      <c r="BL14" s="215" t="s">
        <v>122</v>
      </c>
      <c r="BM14" s="215" t="s">
        <v>123</v>
      </c>
      <c r="BN14" s="215" t="s">
        <v>124</v>
      </c>
      <c r="BO14" s="215" t="s">
        <v>125</v>
      </c>
      <c r="BP14" s="215" t="s">
        <v>126</v>
      </c>
      <c r="BQ14" s="214" t="s">
        <v>115</v>
      </c>
      <c r="BR14" s="215" t="s">
        <v>116</v>
      </c>
      <c r="BS14" s="215" t="s">
        <v>117</v>
      </c>
      <c r="BT14" s="215" t="s">
        <v>87</v>
      </c>
      <c r="BU14" s="215" t="s">
        <v>119</v>
      </c>
      <c r="BV14" s="215" t="s">
        <v>120</v>
      </c>
      <c r="BW14" s="215" t="s">
        <v>121</v>
      </c>
      <c r="BX14" s="215" t="s">
        <v>122</v>
      </c>
      <c r="BY14" s="215" t="s">
        <v>123</v>
      </c>
      <c r="BZ14" s="215" t="s">
        <v>124</v>
      </c>
      <c r="CA14" s="215" t="s">
        <v>125</v>
      </c>
      <c r="CB14" s="215" t="s">
        <v>126</v>
      </c>
      <c r="CC14" s="214" t="s">
        <v>115</v>
      </c>
      <c r="CD14" s="215" t="s">
        <v>116</v>
      </c>
      <c r="CE14" s="215" t="s">
        <v>117</v>
      </c>
      <c r="CF14" s="215" t="s">
        <v>87</v>
      </c>
      <c r="CG14" s="215" t="s">
        <v>119</v>
      </c>
      <c r="CH14" s="215" t="s">
        <v>120</v>
      </c>
      <c r="CI14" s="215" t="s">
        <v>121</v>
      </c>
      <c r="CJ14" s="215" t="s">
        <v>122</v>
      </c>
      <c r="CK14" s="215" t="s">
        <v>123</v>
      </c>
      <c r="CL14" s="215" t="s">
        <v>124</v>
      </c>
      <c r="CM14" s="215" t="s">
        <v>125</v>
      </c>
      <c r="CN14" s="215" t="s">
        <v>126</v>
      </c>
      <c r="CO14" s="214" t="s">
        <v>115</v>
      </c>
      <c r="CP14" s="215" t="s">
        <v>116</v>
      </c>
      <c r="CQ14" s="215" t="s">
        <v>117</v>
      </c>
      <c r="CR14" s="215" t="s">
        <v>118</v>
      </c>
      <c r="CS14" s="215" t="s">
        <v>119</v>
      </c>
      <c r="CT14" s="215" t="s">
        <v>120</v>
      </c>
      <c r="CU14" s="215" t="s">
        <v>121</v>
      </c>
      <c r="CV14" s="215" t="s">
        <v>122</v>
      </c>
      <c r="CW14" s="215" t="s">
        <v>123</v>
      </c>
      <c r="CX14" s="215" t="s">
        <v>124</v>
      </c>
      <c r="CY14" s="215" t="s">
        <v>125</v>
      </c>
      <c r="CZ14" s="212" t="s">
        <v>126</v>
      </c>
      <c r="DA14" s="214" t="s">
        <v>115</v>
      </c>
      <c r="DB14" s="215" t="s">
        <v>116</v>
      </c>
      <c r="DC14" s="215" t="s">
        <v>117</v>
      </c>
      <c r="DD14" s="215" t="s">
        <v>118</v>
      </c>
      <c r="DE14" s="215" t="s">
        <v>119</v>
      </c>
      <c r="DF14" s="215" t="s">
        <v>120</v>
      </c>
      <c r="DG14" s="215" t="s">
        <v>121</v>
      </c>
      <c r="DH14" s="215" t="s">
        <v>122</v>
      </c>
      <c r="DI14" s="215" t="s">
        <v>123</v>
      </c>
      <c r="DJ14" s="215" t="s">
        <v>124</v>
      </c>
      <c r="DK14" s="215" t="s">
        <v>125</v>
      </c>
      <c r="DL14" s="212" t="s">
        <v>126</v>
      </c>
      <c r="DM14" s="214" t="s">
        <v>115</v>
      </c>
      <c r="DN14" s="215" t="s">
        <v>116</v>
      </c>
      <c r="DO14" s="215" t="s">
        <v>117</v>
      </c>
      <c r="DP14" s="215" t="s">
        <v>118</v>
      </c>
      <c r="DQ14" s="215" t="s">
        <v>119</v>
      </c>
      <c r="DR14" s="215" t="s">
        <v>120</v>
      </c>
      <c r="DS14" s="215" t="s">
        <v>121</v>
      </c>
      <c r="DT14" s="215" t="s">
        <v>122</v>
      </c>
      <c r="DU14" s="215" t="s">
        <v>123</v>
      </c>
      <c r="DV14" s="215" t="s">
        <v>124</v>
      </c>
      <c r="DW14" s="215" t="s">
        <v>125</v>
      </c>
      <c r="DX14" s="212" t="s">
        <v>126</v>
      </c>
      <c r="DY14" s="214" t="s">
        <v>115</v>
      </c>
      <c r="DZ14" s="215" t="s">
        <v>116</v>
      </c>
      <c r="EA14" s="215" t="s">
        <v>117</v>
      </c>
      <c r="EB14" s="215" t="s">
        <v>118</v>
      </c>
      <c r="EC14" s="215" t="s">
        <v>119</v>
      </c>
      <c r="ED14" s="215" t="s">
        <v>120</v>
      </c>
      <c r="EE14" s="215" t="s">
        <v>121</v>
      </c>
      <c r="EF14" s="215" t="s">
        <v>122</v>
      </c>
      <c r="EG14" s="215" t="s">
        <v>123</v>
      </c>
      <c r="EH14" s="215" t="s">
        <v>124</v>
      </c>
      <c r="EI14" s="215" t="s">
        <v>125</v>
      </c>
      <c r="EJ14" s="212" t="s">
        <v>126</v>
      </c>
      <c r="EK14" s="214" t="s">
        <v>115</v>
      </c>
      <c r="EL14" s="215" t="s">
        <v>116</v>
      </c>
      <c r="EM14" s="215" t="s">
        <v>117</v>
      </c>
      <c r="EN14" s="215" t="s">
        <v>118</v>
      </c>
      <c r="EO14" s="215" t="s">
        <v>119</v>
      </c>
      <c r="EP14" s="215" t="s">
        <v>120</v>
      </c>
      <c r="EQ14" s="215" t="s">
        <v>121</v>
      </c>
      <c r="ER14" s="215" t="s">
        <v>122</v>
      </c>
      <c r="ES14" s="215" t="s">
        <v>123</v>
      </c>
      <c r="ET14" s="215" t="s">
        <v>124</v>
      </c>
      <c r="EU14" s="215" t="s">
        <v>125</v>
      </c>
      <c r="EV14" s="212" t="s">
        <v>126</v>
      </c>
      <c r="EW14" s="257" t="s">
        <v>115</v>
      </c>
      <c r="EX14" s="215" t="s">
        <v>116</v>
      </c>
      <c r="EY14" s="215" t="s">
        <v>117</v>
      </c>
      <c r="EZ14" s="215" t="s">
        <v>118</v>
      </c>
      <c r="FA14" s="215" t="s">
        <v>119</v>
      </c>
      <c r="FB14" s="215" t="s">
        <v>120</v>
      </c>
      <c r="FC14" s="215" t="s">
        <v>121</v>
      </c>
      <c r="FD14" s="215" t="s">
        <v>122</v>
      </c>
      <c r="FE14" s="215" t="s">
        <v>123</v>
      </c>
      <c r="FF14" s="215" t="s">
        <v>124</v>
      </c>
      <c r="FG14" s="215" t="s">
        <v>125</v>
      </c>
      <c r="FH14" s="212" t="s">
        <v>126</v>
      </c>
      <c r="FI14" s="214" t="s">
        <v>115</v>
      </c>
      <c r="FJ14" s="275" t="s">
        <v>116</v>
      </c>
      <c r="FK14" s="215" t="s">
        <v>117</v>
      </c>
      <c r="FL14" s="215" t="s">
        <v>118</v>
      </c>
      <c r="FM14" s="215" t="s">
        <v>119</v>
      </c>
      <c r="FN14" s="215" t="s">
        <v>120</v>
      </c>
      <c r="FO14" s="215" t="s">
        <v>121</v>
      </c>
      <c r="FP14" s="215" t="s">
        <v>122</v>
      </c>
      <c r="FQ14" s="215" t="s">
        <v>123</v>
      </c>
      <c r="FR14" s="215" t="s">
        <v>124</v>
      </c>
      <c r="FS14" s="215" t="s">
        <v>125</v>
      </c>
      <c r="FT14" s="212" t="s">
        <v>126</v>
      </c>
    </row>
    <row r="15" spans="2:176">
      <c r="B15" s="43" t="s">
        <v>129</v>
      </c>
      <c r="C15" s="119">
        <v>524</v>
      </c>
      <c r="D15" s="116">
        <v>435</v>
      </c>
      <c r="E15" s="173">
        <v>802</v>
      </c>
      <c r="F15" s="119">
        <v>771</v>
      </c>
      <c r="G15" s="116">
        <v>0</v>
      </c>
      <c r="H15" s="173">
        <v>263</v>
      </c>
      <c r="I15" s="116">
        <v>0</v>
      </c>
      <c r="J15" s="116">
        <v>104</v>
      </c>
      <c r="K15" s="116">
        <v>0</v>
      </c>
      <c r="L15" s="173">
        <v>0</v>
      </c>
      <c r="M15" s="116">
        <v>48</v>
      </c>
      <c r="N15" s="173">
        <v>1</v>
      </c>
      <c r="O15" s="116">
        <v>48</v>
      </c>
      <c r="P15" s="173">
        <v>7</v>
      </c>
      <c r="Q15" s="116">
        <v>100</v>
      </c>
      <c r="R15" s="173">
        <v>0</v>
      </c>
      <c r="S15" s="116">
        <v>571</v>
      </c>
      <c r="T15" s="116">
        <v>0</v>
      </c>
      <c r="U15" s="73">
        <v>0</v>
      </c>
      <c r="V15" s="116">
        <v>0</v>
      </c>
      <c r="W15" s="141">
        <v>0</v>
      </c>
      <c r="X15" s="141">
        <v>0</v>
      </c>
      <c r="Y15" s="141">
        <v>0</v>
      </c>
      <c r="Z15" s="49">
        <v>0</v>
      </c>
      <c r="AA15" s="49">
        <v>0</v>
      </c>
      <c r="AB15" s="49">
        <v>0</v>
      </c>
      <c r="AC15" s="49">
        <v>0</v>
      </c>
      <c r="AD15" s="129">
        <v>138</v>
      </c>
      <c r="AE15" s="129">
        <v>0</v>
      </c>
      <c r="AF15" s="116">
        <v>138</v>
      </c>
      <c r="AG15" s="49">
        <v>0</v>
      </c>
      <c r="AH15" s="49">
        <v>0</v>
      </c>
      <c r="AI15" s="129">
        <v>0</v>
      </c>
      <c r="AJ15" s="49">
        <v>0</v>
      </c>
      <c r="AK15" s="49">
        <v>0</v>
      </c>
      <c r="AL15" s="49">
        <v>0</v>
      </c>
      <c r="AM15" s="49">
        <v>0</v>
      </c>
      <c r="AN15" s="49">
        <v>0</v>
      </c>
      <c r="AO15" s="49">
        <v>1</v>
      </c>
      <c r="AP15" s="49">
        <v>0</v>
      </c>
      <c r="AQ15" s="49">
        <v>0</v>
      </c>
      <c r="AR15" s="49">
        <v>7</v>
      </c>
      <c r="AS15" s="116">
        <v>0</v>
      </c>
      <c r="AT15" s="116">
        <v>9</v>
      </c>
      <c r="AU15" s="116">
        <v>0</v>
      </c>
      <c r="AV15" s="119">
        <v>0</v>
      </c>
      <c r="AW15" s="116">
        <v>0</v>
      </c>
      <c r="AX15" s="116">
        <v>0</v>
      </c>
      <c r="AY15" s="116">
        <v>121</v>
      </c>
      <c r="AZ15" s="116">
        <v>103</v>
      </c>
      <c r="BA15" s="116">
        <v>12</v>
      </c>
      <c r="BB15" s="116">
        <v>0</v>
      </c>
      <c r="BC15" s="116">
        <v>0</v>
      </c>
      <c r="BD15" s="116">
        <v>6</v>
      </c>
      <c r="BE15" s="116">
        <v>84</v>
      </c>
      <c r="BF15" s="116">
        <v>0</v>
      </c>
      <c r="BG15" s="49">
        <v>0</v>
      </c>
      <c r="BH15" s="49">
        <v>1</v>
      </c>
      <c r="BI15" s="49">
        <v>0</v>
      </c>
      <c r="BJ15" s="49">
        <v>28</v>
      </c>
      <c r="BK15" s="49">
        <v>0</v>
      </c>
      <c r="BL15" s="49">
        <v>1</v>
      </c>
      <c r="BM15" s="49">
        <v>42</v>
      </c>
      <c r="BN15" s="49">
        <v>2</v>
      </c>
      <c r="BO15" s="49">
        <v>0</v>
      </c>
      <c r="BP15" s="49">
        <v>0</v>
      </c>
      <c r="BQ15" s="116">
        <v>0</v>
      </c>
      <c r="BR15" s="116">
        <v>0</v>
      </c>
      <c r="BS15" s="116">
        <v>2</v>
      </c>
      <c r="BT15" s="116">
        <v>0</v>
      </c>
      <c r="BU15" s="116">
        <v>0</v>
      </c>
      <c r="BV15" s="49">
        <v>0</v>
      </c>
      <c r="BW15" s="49">
        <v>0</v>
      </c>
      <c r="BX15" s="49">
        <v>0</v>
      </c>
      <c r="BY15" s="49">
        <v>0</v>
      </c>
      <c r="BZ15" s="49">
        <v>1</v>
      </c>
      <c r="CA15" s="49">
        <v>1</v>
      </c>
      <c r="CB15" s="49">
        <v>0</v>
      </c>
      <c r="CC15" s="119">
        <v>0</v>
      </c>
      <c r="CD15" s="119">
        <v>166</v>
      </c>
      <c r="CE15" s="49">
        <v>0</v>
      </c>
      <c r="CF15" s="141">
        <v>0</v>
      </c>
      <c r="CG15" s="141">
        <v>0</v>
      </c>
      <c r="CH15" s="141">
        <v>640</v>
      </c>
      <c r="CI15" s="141">
        <v>0</v>
      </c>
      <c r="CJ15" s="141">
        <v>0</v>
      </c>
      <c r="CK15" s="141">
        <v>0</v>
      </c>
      <c r="CL15" s="195">
        <v>0</v>
      </c>
      <c r="CM15" s="141">
        <v>0</v>
      </c>
      <c r="CN15" s="141">
        <v>0</v>
      </c>
      <c r="CO15" s="119">
        <v>0</v>
      </c>
      <c r="CP15" s="119">
        <v>2</v>
      </c>
      <c r="CQ15" s="116">
        <v>1</v>
      </c>
      <c r="CR15" s="49">
        <v>0</v>
      </c>
      <c r="CS15" s="49">
        <v>0</v>
      </c>
      <c r="CT15" s="116">
        <v>56</v>
      </c>
      <c r="CU15" s="49">
        <v>10</v>
      </c>
      <c r="CV15" s="49">
        <v>0</v>
      </c>
      <c r="CW15" s="49">
        <v>22</v>
      </c>
      <c r="CX15" s="49">
        <v>0</v>
      </c>
      <c r="CY15" s="49">
        <v>0</v>
      </c>
      <c r="CZ15" s="141">
        <v>0</v>
      </c>
      <c r="DA15" s="201">
        <v>0</v>
      </c>
      <c r="DB15" s="218">
        <v>0</v>
      </c>
      <c r="DC15" s="204">
        <v>0</v>
      </c>
      <c r="DD15" s="218">
        <v>0</v>
      </c>
      <c r="DE15" s="204">
        <v>0</v>
      </c>
      <c r="DF15" s="218">
        <v>0</v>
      </c>
      <c r="DG15" s="204">
        <v>18</v>
      </c>
      <c r="DH15" s="218">
        <v>0</v>
      </c>
      <c r="DI15" s="204">
        <v>0</v>
      </c>
      <c r="DJ15" s="218">
        <v>0</v>
      </c>
      <c r="DK15" s="49">
        <v>0</v>
      </c>
      <c r="DL15" s="141">
        <v>0</v>
      </c>
      <c r="DM15" s="201">
        <v>0</v>
      </c>
      <c r="DN15" s="218">
        <v>0</v>
      </c>
      <c r="DO15" s="204">
        <v>0</v>
      </c>
      <c r="DP15" s="201">
        <v>0</v>
      </c>
      <c r="DQ15" s="218">
        <v>0</v>
      </c>
      <c r="DR15" s="204">
        <v>0</v>
      </c>
      <c r="DS15" s="218">
        <v>0</v>
      </c>
      <c r="DT15" s="47">
        <f>+DP15+DQ15</f>
        <v>0</v>
      </c>
      <c r="DU15" s="204">
        <v>0</v>
      </c>
      <c r="DV15" s="218">
        <v>0</v>
      </c>
      <c r="DW15" s="218">
        <v>0</v>
      </c>
      <c r="DX15" s="218">
        <v>1</v>
      </c>
      <c r="DY15" s="204">
        <v>0</v>
      </c>
      <c r="DZ15" s="218">
        <v>1</v>
      </c>
      <c r="EA15" s="204">
        <v>279</v>
      </c>
      <c r="EB15" s="218">
        <v>32</v>
      </c>
      <c r="EC15" s="204">
        <v>311</v>
      </c>
      <c r="ED15" s="218">
        <v>1138</v>
      </c>
      <c r="EE15" s="218">
        <v>0</v>
      </c>
      <c r="EF15" s="218">
        <v>311</v>
      </c>
      <c r="EG15" s="218">
        <v>2</v>
      </c>
      <c r="EH15" s="204">
        <v>0</v>
      </c>
      <c r="EI15" s="218">
        <v>330</v>
      </c>
      <c r="EJ15" s="234">
        <v>1</v>
      </c>
      <c r="EK15" s="204">
        <v>0</v>
      </c>
      <c r="EL15" s="218">
        <v>0</v>
      </c>
      <c r="EM15" s="204">
        <v>0</v>
      </c>
      <c r="EN15" s="218">
        <v>0</v>
      </c>
      <c r="EO15" s="204">
        <v>0</v>
      </c>
      <c r="EP15" s="218">
        <v>1</v>
      </c>
      <c r="EQ15" s="204">
        <v>178</v>
      </c>
      <c r="ER15" s="249">
        <v>0</v>
      </c>
      <c r="ES15" s="204">
        <v>558</v>
      </c>
      <c r="ET15" s="218">
        <v>178</v>
      </c>
      <c r="EU15" s="204">
        <v>362</v>
      </c>
      <c r="EV15" s="184">
        <v>160</v>
      </c>
      <c r="EW15" s="218">
        <v>0</v>
      </c>
      <c r="EX15" s="218">
        <v>7</v>
      </c>
      <c r="EY15" s="204">
        <v>1</v>
      </c>
      <c r="EZ15" s="234">
        <v>71</v>
      </c>
      <c r="FA15" s="258">
        <v>3</v>
      </c>
      <c r="FB15" s="234">
        <v>0</v>
      </c>
      <c r="FC15" s="263">
        <v>7</v>
      </c>
      <c r="FD15" s="265">
        <v>0</v>
      </c>
      <c r="FE15" s="204">
        <v>0</v>
      </c>
      <c r="FF15" s="272">
        <v>2</v>
      </c>
      <c r="FG15" s="272">
        <v>9</v>
      </c>
      <c r="FH15" s="267">
        <v>2</v>
      </c>
      <c r="FI15" s="272">
        <v>325</v>
      </c>
      <c r="FJ15" s="272">
        <v>69</v>
      </c>
      <c r="FK15" s="267">
        <v>1</v>
      </c>
      <c r="FL15" s="234"/>
      <c r="FM15" s="258"/>
      <c r="FN15" s="234"/>
      <c r="FO15" s="263"/>
      <c r="FP15" s="265"/>
      <c r="FQ15" s="204"/>
      <c r="FR15" s="272"/>
      <c r="FS15" s="267"/>
      <c r="FT15" s="272"/>
    </row>
    <row r="16" spans="2:176">
      <c r="B16" s="43" t="s">
        <v>130</v>
      </c>
      <c r="C16" s="119">
        <v>0</v>
      </c>
      <c r="D16" s="116">
        <v>0</v>
      </c>
      <c r="E16" s="173">
        <v>0</v>
      </c>
      <c r="F16" s="119">
        <v>7</v>
      </c>
      <c r="G16" s="116">
        <v>0</v>
      </c>
      <c r="H16" s="173">
        <v>0</v>
      </c>
      <c r="I16" s="116">
        <v>0</v>
      </c>
      <c r="J16" s="116">
        <v>0</v>
      </c>
      <c r="K16" s="116">
        <v>0</v>
      </c>
      <c r="L16" s="173">
        <v>0</v>
      </c>
      <c r="M16" s="116">
        <v>0</v>
      </c>
      <c r="N16" s="173">
        <v>0</v>
      </c>
      <c r="O16" s="116">
        <v>0</v>
      </c>
      <c r="P16" s="173">
        <v>0</v>
      </c>
      <c r="Q16" s="116">
        <v>23</v>
      </c>
      <c r="R16" s="173">
        <v>0</v>
      </c>
      <c r="S16" s="116">
        <v>23</v>
      </c>
      <c r="T16" s="116">
        <v>0</v>
      </c>
      <c r="U16" s="73">
        <v>0</v>
      </c>
      <c r="V16" s="116">
        <v>0</v>
      </c>
      <c r="W16" s="141">
        <v>0</v>
      </c>
      <c r="X16" s="141">
        <v>0</v>
      </c>
      <c r="Y16" s="141">
        <v>0</v>
      </c>
      <c r="Z16" s="49">
        <v>0</v>
      </c>
      <c r="AA16" s="49">
        <v>0</v>
      </c>
      <c r="AB16" s="49">
        <v>0</v>
      </c>
      <c r="AC16" s="49">
        <v>0</v>
      </c>
      <c r="AD16" s="129">
        <v>0</v>
      </c>
      <c r="AE16" s="129">
        <v>0</v>
      </c>
      <c r="AF16" s="116">
        <v>0</v>
      </c>
      <c r="AG16" s="49">
        <v>0</v>
      </c>
      <c r="AH16" s="49">
        <v>0</v>
      </c>
      <c r="AI16" s="129">
        <v>0</v>
      </c>
      <c r="AJ16" s="49">
        <v>0</v>
      </c>
      <c r="AK16" s="49">
        <v>0</v>
      </c>
      <c r="AL16" s="49">
        <v>0</v>
      </c>
      <c r="AM16" s="49">
        <v>0</v>
      </c>
      <c r="AN16" s="49">
        <v>0</v>
      </c>
      <c r="AO16" s="49">
        <v>0</v>
      </c>
      <c r="AP16" s="49">
        <v>0</v>
      </c>
      <c r="AQ16" s="49">
        <v>0</v>
      </c>
      <c r="AR16" s="49">
        <v>0</v>
      </c>
      <c r="AS16" s="116">
        <v>0</v>
      </c>
      <c r="AT16" s="116">
        <v>0</v>
      </c>
      <c r="AU16" s="116">
        <v>0</v>
      </c>
      <c r="AV16" s="119">
        <v>0</v>
      </c>
      <c r="AW16" s="116">
        <v>0</v>
      </c>
      <c r="AX16" s="116">
        <v>1</v>
      </c>
      <c r="AY16" s="116">
        <v>0</v>
      </c>
      <c r="AZ16" s="116">
        <v>0</v>
      </c>
      <c r="BA16" s="116">
        <v>0</v>
      </c>
      <c r="BB16" s="116">
        <v>0</v>
      </c>
      <c r="BC16" s="116">
        <v>0</v>
      </c>
      <c r="BD16" s="116">
        <v>0</v>
      </c>
      <c r="BE16" s="116">
        <v>0</v>
      </c>
      <c r="BF16" s="116">
        <v>0</v>
      </c>
      <c r="BG16" s="49">
        <v>0</v>
      </c>
      <c r="BH16" s="49">
        <v>0</v>
      </c>
      <c r="BI16" s="49">
        <v>0</v>
      </c>
      <c r="BJ16" s="49">
        <v>0</v>
      </c>
      <c r="BK16" s="49">
        <v>0</v>
      </c>
      <c r="BL16" s="49">
        <v>0</v>
      </c>
      <c r="BM16" s="49">
        <v>0</v>
      </c>
      <c r="BN16" s="49">
        <v>0</v>
      </c>
      <c r="BO16" s="49">
        <v>0</v>
      </c>
      <c r="BP16" s="49">
        <v>0</v>
      </c>
      <c r="BQ16" s="116">
        <v>0</v>
      </c>
      <c r="BR16" s="116">
        <v>0</v>
      </c>
      <c r="BS16" s="49">
        <v>0</v>
      </c>
      <c r="BT16" s="49">
        <v>1</v>
      </c>
      <c r="BU16" s="49">
        <v>0</v>
      </c>
      <c r="BV16" s="49">
        <v>1</v>
      </c>
      <c r="BW16" s="49">
        <v>2</v>
      </c>
      <c r="BX16" s="49">
        <v>53</v>
      </c>
      <c r="BY16" s="49">
        <v>0</v>
      </c>
      <c r="BZ16" s="49">
        <v>10</v>
      </c>
      <c r="CA16" s="49">
        <v>0</v>
      </c>
      <c r="CB16" s="49">
        <v>0</v>
      </c>
      <c r="CC16" s="119">
        <v>1</v>
      </c>
      <c r="CD16" s="119">
        <v>4</v>
      </c>
      <c r="CE16" s="49">
        <v>0</v>
      </c>
      <c r="CF16" s="141">
        <v>0</v>
      </c>
      <c r="CG16" s="141">
        <v>0</v>
      </c>
      <c r="CH16" s="141">
        <v>0</v>
      </c>
      <c r="CI16" s="141">
        <v>0</v>
      </c>
      <c r="CJ16" s="141">
        <v>1</v>
      </c>
      <c r="CK16" s="141">
        <v>1</v>
      </c>
      <c r="CL16" s="195">
        <v>0</v>
      </c>
      <c r="CM16" s="141">
        <v>0</v>
      </c>
      <c r="CN16" s="141">
        <v>0</v>
      </c>
      <c r="CO16" s="119">
        <v>0</v>
      </c>
      <c r="CP16" s="119">
        <v>20</v>
      </c>
      <c r="CQ16" s="116">
        <v>1</v>
      </c>
      <c r="CR16" s="49">
        <v>0</v>
      </c>
      <c r="CS16" s="49">
        <v>0</v>
      </c>
      <c r="CT16" s="116">
        <v>0</v>
      </c>
      <c r="CU16" s="49">
        <v>0</v>
      </c>
      <c r="CV16" s="49">
        <v>0</v>
      </c>
      <c r="CW16" s="49">
        <v>0</v>
      </c>
      <c r="CX16" s="49">
        <v>0</v>
      </c>
      <c r="CY16" s="49">
        <v>0</v>
      </c>
      <c r="CZ16" s="141">
        <v>0</v>
      </c>
      <c r="DA16" s="201">
        <v>0</v>
      </c>
      <c r="DB16" s="166">
        <v>0</v>
      </c>
      <c r="DC16" s="204">
        <v>0</v>
      </c>
      <c r="DD16" s="166">
        <v>0</v>
      </c>
      <c r="DE16" s="204">
        <v>0</v>
      </c>
      <c r="DF16" s="166">
        <v>0</v>
      </c>
      <c r="DG16" s="204">
        <v>0</v>
      </c>
      <c r="DH16" s="166">
        <v>0</v>
      </c>
      <c r="DI16" s="204">
        <v>0</v>
      </c>
      <c r="DJ16" s="166">
        <v>0</v>
      </c>
      <c r="DK16" s="49">
        <v>0</v>
      </c>
      <c r="DL16" s="141">
        <v>0</v>
      </c>
      <c r="DM16" s="201">
        <v>0</v>
      </c>
      <c r="DN16" s="166">
        <v>0</v>
      </c>
      <c r="DO16" s="204">
        <v>0</v>
      </c>
      <c r="DP16" s="201">
        <v>0</v>
      </c>
      <c r="DQ16" s="166">
        <v>0</v>
      </c>
      <c r="DR16" s="204">
        <v>0</v>
      </c>
      <c r="DS16" s="166">
        <v>176</v>
      </c>
      <c r="DT16" s="49">
        <f t="shared" ref="DT16:DT33" si="0">+DP16+DQ16</f>
        <v>0</v>
      </c>
      <c r="DU16" s="204">
        <v>0</v>
      </c>
      <c r="DV16" s="166">
        <v>0</v>
      </c>
      <c r="DW16" s="166">
        <v>0</v>
      </c>
      <c r="DX16" s="166">
        <v>0</v>
      </c>
      <c r="DY16" s="204">
        <v>0</v>
      </c>
      <c r="DZ16" s="166">
        <v>0</v>
      </c>
      <c r="EA16" s="204">
        <v>0</v>
      </c>
      <c r="EB16" s="166">
        <v>120</v>
      </c>
      <c r="EC16" s="204">
        <v>0</v>
      </c>
      <c r="ED16" s="166">
        <v>343</v>
      </c>
      <c r="EE16" s="166">
        <v>0</v>
      </c>
      <c r="EF16" s="166">
        <v>0</v>
      </c>
      <c r="EG16" s="166">
        <v>0</v>
      </c>
      <c r="EH16" s="204">
        <v>0</v>
      </c>
      <c r="EI16" s="166">
        <v>0</v>
      </c>
      <c r="EJ16" s="235">
        <v>15</v>
      </c>
      <c r="EK16" s="204">
        <v>0</v>
      </c>
      <c r="EL16" s="166">
        <v>0</v>
      </c>
      <c r="EM16" s="204">
        <v>0</v>
      </c>
      <c r="EN16" s="166">
        <v>0</v>
      </c>
      <c r="EO16" s="204">
        <v>0</v>
      </c>
      <c r="EP16" s="166">
        <v>0</v>
      </c>
      <c r="EQ16" s="204">
        <v>200</v>
      </c>
      <c r="ER16" s="248">
        <v>0</v>
      </c>
      <c r="ES16" s="204">
        <v>68</v>
      </c>
      <c r="ET16" s="166">
        <v>0</v>
      </c>
      <c r="EU16" s="204">
        <v>0</v>
      </c>
      <c r="EV16" s="185">
        <v>0</v>
      </c>
      <c r="EW16" s="166">
        <v>0</v>
      </c>
      <c r="EX16" s="166">
        <v>0</v>
      </c>
      <c r="EY16" s="204">
        <v>0</v>
      </c>
      <c r="EZ16" s="235">
        <v>0</v>
      </c>
      <c r="FA16" s="258">
        <v>0</v>
      </c>
      <c r="FB16" s="235">
        <v>0</v>
      </c>
      <c r="FC16" s="263">
        <v>0</v>
      </c>
      <c r="FD16" s="264">
        <v>0</v>
      </c>
      <c r="FE16" s="204">
        <v>0</v>
      </c>
      <c r="FF16" s="273">
        <v>0</v>
      </c>
      <c r="FG16" s="273">
        <v>2</v>
      </c>
      <c r="FH16" s="267">
        <v>0</v>
      </c>
      <c r="FI16" s="273">
        <v>269</v>
      </c>
      <c r="FJ16" s="273">
        <v>0</v>
      </c>
      <c r="FK16" s="267">
        <v>0</v>
      </c>
      <c r="FL16" s="235"/>
      <c r="FM16" s="258"/>
      <c r="FN16" s="235"/>
      <c r="FO16" s="263"/>
      <c r="FP16" s="264"/>
      <c r="FQ16" s="204"/>
      <c r="FR16" s="273"/>
      <c r="FS16" s="267"/>
      <c r="FT16" s="273"/>
    </row>
    <row r="17" spans="2:176">
      <c r="B17" s="43" t="s">
        <v>131</v>
      </c>
      <c r="C17" s="119">
        <v>0</v>
      </c>
      <c r="D17" s="116">
        <v>0</v>
      </c>
      <c r="E17" s="173">
        <v>14</v>
      </c>
      <c r="F17" s="119">
        <v>25</v>
      </c>
      <c r="G17" s="116">
        <v>0</v>
      </c>
      <c r="H17" s="173">
        <v>0</v>
      </c>
      <c r="I17" s="116">
        <v>0</v>
      </c>
      <c r="J17" s="116">
        <v>0</v>
      </c>
      <c r="K17" s="116">
        <v>0</v>
      </c>
      <c r="L17" s="173">
        <v>0</v>
      </c>
      <c r="M17" s="116">
        <v>0</v>
      </c>
      <c r="N17" s="173">
        <v>0</v>
      </c>
      <c r="O17" s="116">
        <v>0</v>
      </c>
      <c r="P17" s="173">
        <v>0</v>
      </c>
      <c r="Q17" s="116">
        <v>0</v>
      </c>
      <c r="R17" s="73">
        <v>0</v>
      </c>
      <c r="S17" s="116">
        <v>0</v>
      </c>
      <c r="T17" s="116">
        <v>0</v>
      </c>
      <c r="U17" s="73">
        <v>0</v>
      </c>
      <c r="V17" s="116">
        <v>0</v>
      </c>
      <c r="W17" s="141">
        <v>0</v>
      </c>
      <c r="X17" s="141">
        <v>0</v>
      </c>
      <c r="Y17" s="141">
        <v>0</v>
      </c>
      <c r="Z17" s="49">
        <v>0</v>
      </c>
      <c r="AA17" s="49">
        <v>0</v>
      </c>
      <c r="AB17" s="49">
        <v>0</v>
      </c>
      <c r="AC17" s="49">
        <v>0</v>
      </c>
      <c r="AD17" s="129">
        <v>0</v>
      </c>
      <c r="AE17" s="129">
        <v>0</v>
      </c>
      <c r="AF17" s="116">
        <v>0</v>
      </c>
      <c r="AG17" s="49">
        <v>0</v>
      </c>
      <c r="AH17" s="49">
        <v>0</v>
      </c>
      <c r="AI17" s="129">
        <v>180</v>
      </c>
      <c r="AJ17" s="49">
        <v>0</v>
      </c>
      <c r="AK17" s="49">
        <v>0</v>
      </c>
      <c r="AL17" s="49">
        <v>0</v>
      </c>
      <c r="AM17" s="49">
        <v>0</v>
      </c>
      <c r="AN17" s="49">
        <v>0</v>
      </c>
      <c r="AO17" s="49">
        <v>0</v>
      </c>
      <c r="AP17" s="49">
        <v>0</v>
      </c>
      <c r="AQ17" s="49">
        <v>0</v>
      </c>
      <c r="AR17" s="49">
        <v>3</v>
      </c>
      <c r="AS17" s="116">
        <v>0</v>
      </c>
      <c r="AT17" s="116">
        <v>0</v>
      </c>
      <c r="AU17" s="116">
        <v>0</v>
      </c>
      <c r="AV17" s="119">
        <v>0</v>
      </c>
      <c r="AW17" s="116">
        <v>0</v>
      </c>
      <c r="AX17" s="116">
        <v>0</v>
      </c>
      <c r="AY17" s="116">
        <v>0</v>
      </c>
      <c r="AZ17" s="116">
        <v>1</v>
      </c>
      <c r="BA17" s="116">
        <v>0</v>
      </c>
      <c r="BB17" s="116">
        <v>0</v>
      </c>
      <c r="BC17" s="116">
        <v>1</v>
      </c>
      <c r="BD17" s="116">
        <v>0</v>
      </c>
      <c r="BE17" s="116">
        <v>0</v>
      </c>
      <c r="BF17" s="116">
        <v>0</v>
      </c>
      <c r="BG17" s="49">
        <v>0</v>
      </c>
      <c r="BH17" s="49">
        <v>0</v>
      </c>
      <c r="BI17" s="49">
        <v>0</v>
      </c>
      <c r="BJ17" s="49">
        <v>0</v>
      </c>
      <c r="BK17" s="49">
        <v>0</v>
      </c>
      <c r="BL17" s="49">
        <v>0</v>
      </c>
      <c r="BM17" s="49">
        <v>1</v>
      </c>
      <c r="BN17" s="49">
        <v>0</v>
      </c>
      <c r="BO17" s="49">
        <v>0</v>
      </c>
      <c r="BP17" s="49">
        <v>0</v>
      </c>
      <c r="BQ17" s="116">
        <v>0</v>
      </c>
      <c r="BR17" s="116">
        <v>0</v>
      </c>
      <c r="BS17" s="49">
        <v>1</v>
      </c>
      <c r="BT17" s="49">
        <v>0</v>
      </c>
      <c r="BU17" s="49">
        <v>0</v>
      </c>
      <c r="BV17" s="49">
        <v>1</v>
      </c>
      <c r="BW17" s="49">
        <v>0</v>
      </c>
      <c r="BX17" s="49">
        <v>310</v>
      </c>
      <c r="BY17" s="49">
        <v>0</v>
      </c>
      <c r="BZ17" s="49">
        <v>1</v>
      </c>
      <c r="CA17" s="49">
        <v>2</v>
      </c>
      <c r="CB17" s="49">
        <v>0</v>
      </c>
      <c r="CC17" s="119">
        <v>30</v>
      </c>
      <c r="CD17" s="119">
        <v>0</v>
      </c>
      <c r="CE17" s="49">
        <v>0</v>
      </c>
      <c r="CF17" s="141">
        <v>0</v>
      </c>
      <c r="CG17" s="141">
        <v>0</v>
      </c>
      <c r="CH17" s="141">
        <v>86</v>
      </c>
      <c r="CI17" s="141">
        <v>73</v>
      </c>
      <c r="CJ17" s="141">
        <v>25</v>
      </c>
      <c r="CK17" s="141">
        <v>0</v>
      </c>
      <c r="CL17" s="195">
        <v>0</v>
      </c>
      <c r="CM17" s="141">
        <v>0</v>
      </c>
      <c r="CN17" s="141">
        <v>1</v>
      </c>
      <c r="CO17" s="119">
        <v>0</v>
      </c>
      <c r="CP17" s="119">
        <v>1</v>
      </c>
      <c r="CQ17" s="116">
        <v>1</v>
      </c>
      <c r="CR17" s="49">
        <v>1</v>
      </c>
      <c r="CS17" s="49">
        <v>0</v>
      </c>
      <c r="CT17" s="116">
        <v>0</v>
      </c>
      <c r="CU17" s="49">
        <v>0</v>
      </c>
      <c r="CV17" s="49">
        <v>0</v>
      </c>
      <c r="CW17" s="49">
        <v>0</v>
      </c>
      <c r="CX17" s="49">
        <v>0</v>
      </c>
      <c r="CY17" s="49">
        <v>0</v>
      </c>
      <c r="CZ17" s="141">
        <v>1</v>
      </c>
      <c r="DA17" s="201">
        <v>0</v>
      </c>
      <c r="DB17" s="166">
        <v>1</v>
      </c>
      <c r="DC17" s="204">
        <v>1</v>
      </c>
      <c r="DD17" s="166">
        <v>0</v>
      </c>
      <c r="DE17" s="204">
        <v>0</v>
      </c>
      <c r="DF17" s="166">
        <v>0</v>
      </c>
      <c r="DG17" s="204">
        <v>0</v>
      </c>
      <c r="DH17" s="166">
        <v>0</v>
      </c>
      <c r="DI17" s="204">
        <v>0</v>
      </c>
      <c r="DJ17" s="166">
        <v>0</v>
      </c>
      <c r="DK17" s="49">
        <v>0</v>
      </c>
      <c r="DL17" s="141">
        <v>0</v>
      </c>
      <c r="DM17" s="201">
        <v>309</v>
      </c>
      <c r="DN17" s="166">
        <v>1</v>
      </c>
      <c r="DO17" s="204">
        <v>1</v>
      </c>
      <c r="DP17" s="201">
        <v>0</v>
      </c>
      <c r="DQ17" s="166">
        <v>0</v>
      </c>
      <c r="DR17" s="204">
        <v>0</v>
      </c>
      <c r="DS17" s="166">
        <v>0</v>
      </c>
      <c r="DT17" s="49">
        <f t="shared" si="0"/>
        <v>0</v>
      </c>
      <c r="DU17" s="204">
        <v>0</v>
      </c>
      <c r="DV17" s="166">
        <v>0</v>
      </c>
      <c r="DW17" s="166">
        <v>0</v>
      </c>
      <c r="DX17" s="166">
        <v>0</v>
      </c>
      <c r="DY17" s="204">
        <v>0</v>
      </c>
      <c r="DZ17" s="166">
        <v>0</v>
      </c>
      <c r="EA17" s="204">
        <v>0</v>
      </c>
      <c r="EB17" s="166">
        <v>0</v>
      </c>
      <c r="EC17" s="204">
        <v>1</v>
      </c>
      <c r="ED17" s="166">
        <v>0</v>
      </c>
      <c r="EE17" s="166">
        <v>0</v>
      </c>
      <c r="EF17" s="166">
        <v>0</v>
      </c>
      <c r="EG17" s="166">
        <v>0</v>
      </c>
      <c r="EH17" s="204">
        <v>7</v>
      </c>
      <c r="EI17" s="166">
        <v>0</v>
      </c>
      <c r="EJ17" s="235">
        <v>0</v>
      </c>
      <c r="EK17" s="204">
        <v>177</v>
      </c>
      <c r="EL17" s="166">
        <v>0</v>
      </c>
      <c r="EM17" s="204">
        <v>0</v>
      </c>
      <c r="EN17" s="166">
        <v>456</v>
      </c>
      <c r="EO17" s="204">
        <v>0</v>
      </c>
      <c r="EP17" s="166">
        <v>0</v>
      </c>
      <c r="EQ17" s="204">
        <v>0</v>
      </c>
      <c r="ER17" s="248">
        <v>0</v>
      </c>
      <c r="ES17" s="204">
        <v>0</v>
      </c>
      <c r="ET17" s="166">
        <v>0</v>
      </c>
      <c r="EU17" s="204">
        <v>0</v>
      </c>
      <c r="EV17" s="185">
        <v>0</v>
      </c>
      <c r="EW17" s="166">
        <v>1</v>
      </c>
      <c r="EX17" s="166">
        <v>1</v>
      </c>
      <c r="EY17" s="204">
        <v>0</v>
      </c>
      <c r="EZ17" s="235">
        <v>0</v>
      </c>
      <c r="FA17" s="258">
        <v>0</v>
      </c>
      <c r="FB17" s="235">
        <v>0</v>
      </c>
      <c r="FC17" s="263">
        <v>0</v>
      </c>
      <c r="FD17" s="264">
        <v>0</v>
      </c>
      <c r="FE17" s="204">
        <v>3</v>
      </c>
      <c r="FF17" s="273">
        <v>1</v>
      </c>
      <c r="FG17" s="273">
        <v>0</v>
      </c>
      <c r="FH17" s="267">
        <v>1</v>
      </c>
      <c r="FI17" s="273">
        <v>0</v>
      </c>
      <c r="FJ17" s="273">
        <v>1</v>
      </c>
      <c r="FK17" s="267">
        <v>199</v>
      </c>
      <c r="FL17" s="235"/>
      <c r="FM17" s="258"/>
      <c r="FN17" s="235"/>
      <c r="FO17" s="263"/>
      <c r="FP17" s="264"/>
      <c r="FQ17" s="204"/>
      <c r="FR17" s="273"/>
      <c r="FS17" s="267"/>
      <c r="FT17" s="273"/>
    </row>
    <row r="18" spans="2:176">
      <c r="B18" s="132" t="s">
        <v>132</v>
      </c>
      <c r="C18" s="119">
        <v>286</v>
      </c>
      <c r="D18" s="116">
        <v>187</v>
      </c>
      <c r="E18" s="173">
        <v>925</v>
      </c>
      <c r="F18" s="119">
        <v>425</v>
      </c>
      <c r="G18" s="116">
        <v>48</v>
      </c>
      <c r="H18" s="173">
        <v>0</v>
      </c>
      <c r="I18" s="116">
        <v>1</v>
      </c>
      <c r="J18" s="116">
        <v>51</v>
      </c>
      <c r="K18" s="116">
        <v>193</v>
      </c>
      <c r="L18" s="173">
        <v>24</v>
      </c>
      <c r="M18" s="116">
        <v>72</v>
      </c>
      <c r="N18" s="173">
        <v>0</v>
      </c>
      <c r="O18" s="116">
        <v>0</v>
      </c>
      <c r="P18" s="173">
        <v>0</v>
      </c>
      <c r="Q18" s="116">
        <v>0</v>
      </c>
      <c r="R18" s="173">
        <v>0</v>
      </c>
      <c r="S18" s="116">
        <v>389</v>
      </c>
      <c r="T18" s="116">
        <v>73</v>
      </c>
      <c r="U18" s="73">
        <v>1</v>
      </c>
      <c r="V18" s="116">
        <v>40</v>
      </c>
      <c r="W18" s="141">
        <v>0</v>
      </c>
      <c r="X18" s="141">
        <v>174</v>
      </c>
      <c r="Y18" s="141">
        <v>16</v>
      </c>
      <c r="Z18" s="49">
        <v>0</v>
      </c>
      <c r="AA18" s="49">
        <v>2</v>
      </c>
      <c r="AB18" s="49">
        <v>0</v>
      </c>
      <c r="AC18" s="49">
        <v>0</v>
      </c>
      <c r="AD18" s="129">
        <v>34</v>
      </c>
      <c r="AE18" s="129">
        <v>49</v>
      </c>
      <c r="AF18" s="116">
        <f>SUM(T18:AE18)</f>
        <v>389</v>
      </c>
      <c r="AG18" s="49">
        <v>7</v>
      </c>
      <c r="AH18" s="49">
        <v>42</v>
      </c>
      <c r="AI18" s="129">
        <v>88</v>
      </c>
      <c r="AJ18" s="130">
        <v>0</v>
      </c>
      <c r="AK18" s="49">
        <v>0</v>
      </c>
      <c r="AL18" s="49">
        <f>47+20</f>
        <v>67</v>
      </c>
      <c r="AM18" s="49">
        <v>143</v>
      </c>
      <c r="AN18" s="49">
        <v>26</v>
      </c>
      <c r="AO18" s="49">
        <v>0</v>
      </c>
      <c r="AP18" s="49">
        <v>20</v>
      </c>
      <c r="AQ18" s="49">
        <v>189</v>
      </c>
      <c r="AR18" s="49">
        <v>81</v>
      </c>
      <c r="AS18" s="116">
        <v>428</v>
      </c>
      <c r="AT18" s="116">
        <v>1</v>
      </c>
      <c r="AU18" s="116">
        <v>16</v>
      </c>
      <c r="AV18" s="119">
        <v>162</v>
      </c>
      <c r="AW18" s="116">
        <v>203</v>
      </c>
      <c r="AX18" s="116">
        <v>0</v>
      </c>
      <c r="AY18" s="116">
        <v>7</v>
      </c>
      <c r="AZ18" s="116">
        <v>7</v>
      </c>
      <c r="BA18" s="116">
        <v>105</v>
      </c>
      <c r="BB18" s="116">
        <v>12</v>
      </c>
      <c r="BC18" s="116">
        <v>10</v>
      </c>
      <c r="BD18" s="116">
        <v>8</v>
      </c>
      <c r="BE18" s="116">
        <v>0</v>
      </c>
      <c r="BF18" s="116">
        <v>0</v>
      </c>
      <c r="BG18" s="49">
        <v>2</v>
      </c>
      <c r="BH18" s="49">
        <v>88</v>
      </c>
      <c r="BI18" s="49">
        <v>1</v>
      </c>
      <c r="BJ18" s="49">
        <v>22</v>
      </c>
      <c r="BK18" s="49">
        <v>0</v>
      </c>
      <c r="BL18" s="49">
        <v>10</v>
      </c>
      <c r="BM18" s="49">
        <v>0</v>
      </c>
      <c r="BN18" s="49">
        <v>2</v>
      </c>
      <c r="BO18" s="49">
        <v>3</v>
      </c>
      <c r="BP18" s="49">
        <v>146</v>
      </c>
      <c r="BQ18" s="116">
        <v>6</v>
      </c>
      <c r="BR18" s="116">
        <v>26</v>
      </c>
      <c r="BS18" s="49">
        <v>16</v>
      </c>
      <c r="BT18" s="49">
        <v>20</v>
      </c>
      <c r="BU18" s="49">
        <v>20</v>
      </c>
      <c r="BV18" s="49">
        <v>5</v>
      </c>
      <c r="BW18" s="49">
        <v>171</v>
      </c>
      <c r="BX18" s="49">
        <v>2</v>
      </c>
      <c r="BY18" s="49">
        <v>6</v>
      </c>
      <c r="BZ18" s="49">
        <v>5</v>
      </c>
      <c r="CA18" s="49">
        <v>407</v>
      </c>
      <c r="CB18" s="49">
        <v>125</v>
      </c>
      <c r="CC18" s="119">
        <v>195</v>
      </c>
      <c r="CD18" s="119">
        <v>1</v>
      </c>
      <c r="CE18" s="49">
        <v>1</v>
      </c>
      <c r="CF18" s="141">
        <v>121</v>
      </c>
      <c r="CG18" s="141">
        <v>5</v>
      </c>
      <c r="CH18" s="141">
        <v>413</v>
      </c>
      <c r="CI18" s="141">
        <v>6</v>
      </c>
      <c r="CJ18" s="141">
        <v>103</v>
      </c>
      <c r="CK18" s="141">
        <v>56</v>
      </c>
      <c r="CL18" s="195">
        <v>3</v>
      </c>
      <c r="CM18" s="141">
        <v>228</v>
      </c>
      <c r="CN18" s="141">
        <v>216</v>
      </c>
      <c r="CO18" s="119">
        <v>13</v>
      </c>
      <c r="CP18" s="119">
        <v>11</v>
      </c>
      <c r="CQ18" s="116">
        <v>4</v>
      </c>
      <c r="CR18" s="49">
        <v>79</v>
      </c>
      <c r="CS18" s="49">
        <v>303</v>
      </c>
      <c r="CT18" s="196">
        <v>97</v>
      </c>
      <c r="CU18" s="49">
        <v>4</v>
      </c>
      <c r="CV18" s="49">
        <v>3</v>
      </c>
      <c r="CW18" s="49">
        <v>6</v>
      </c>
      <c r="CX18" s="49">
        <v>4</v>
      </c>
      <c r="CY18" s="49">
        <v>172</v>
      </c>
      <c r="CZ18" s="141">
        <v>48</v>
      </c>
      <c r="DA18" s="201">
        <v>1</v>
      </c>
      <c r="DB18" s="166">
        <v>0</v>
      </c>
      <c r="DC18" s="204">
        <v>27</v>
      </c>
      <c r="DD18" s="166">
        <v>1</v>
      </c>
      <c r="DE18" s="204">
        <v>0</v>
      </c>
      <c r="DF18" s="166">
        <v>1</v>
      </c>
      <c r="DG18" s="204">
        <v>15</v>
      </c>
      <c r="DH18" s="166">
        <v>26</v>
      </c>
      <c r="DI18" s="204">
        <v>2</v>
      </c>
      <c r="DJ18" s="166">
        <v>209</v>
      </c>
      <c r="DK18" s="49">
        <v>1</v>
      </c>
      <c r="DL18" s="141">
        <v>0</v>
      </c>
      <c r="DM18" s="201">
        <v>15</v>
      </c>
      <c r="DN18" s="166">
        <v>4</v>
      </c>
      <c r="DO18" s="204">
        <v>99</v>
      </c>
      <c r="DP18" s="201">
        <v>5</v>
      </c>
      <c r="DQ18" s="166">
        <v>63</v>
      </c>
      <c r="DR18" s="204">
        <v>25</v>
      </c>
      <c r="DS18" s="166">
        <v>54</v>
      </c>
      <c r="DT18" s="49">
        <f t="shared" si="0"/>
        <v>68</v>
      </c>
      <c r="DU18" s="204">
        <v>66</v>
      </c>
      <c r="DV18" s="166">
        <v>235</v>
      </c>
      <c r="DW18" s="166">
        <v>42</v>
      </c>
      <c r="DX18" s="166">
        <v>64</v>
      </c>
      <c r="DY18" s="204">
        <v>196</v>
      </c>
      <c r="DZ18" s="166">
        <v>3</v>
      </c>
      <c r="EA18" s="204">
        <v>7</v>
      </c>
      <c r="EB18" s="166">
        <v>6</v>
      </c>
      <c r="EC18" s="204">
        <v>5</v>
      </c>
      <c r="ED18" s="166">
        <v>0</v>
      </c>
      <c r="EE18" s="166">
        <v>0</v>
      </c>
      <c r="EF18" s="166">
        <v>2</v>
      </c>
      <c r="EG18" s="166">
        <v>36</v>
      </c>
      <c r="EH18" s="204">
        <v>2</v>
      </c>
      <c r="EI18" s="166">
        <v>3</v>
      </c>
      <c r="EJ18" s="235">
        <v>0</v>
      </c>
      <c r="EK18" s="204">
        <v>5</v>
      </c>
      <c r="EL18" s="166">
        <v>0</v>
      </c>
      <c r="EM18" s="204">
        <v>15</v>
      </c>
      <c r="EN18" s="166">
        <v>0</v>
      </c>
      <c r="EO18" s="204">
        <v>0</v>
      </c>
      <c r="EP18" s="166">
        <v>66</v>
      </c>
      <c r="EQ18" s="204">
        <v>3</v>
      </c>
      <c r="ER18" s="248">
        <v>320</v>
      </c>
      <c r="ES18" s="204">
        <v>1</v>
      </c>
      <c r="ET18" s="166">
        <v>1</v>
      </c>
      <c r="EU18" s="204">
        <v>0</v>
      </c>
      <c r="EV18" s="185">
        <v>160</v>
      </c>
      <c r="EW18" s="166">
        <v>9</v>
      </c>
      <c r="EX18" s="166">
        <v>3</v>
      </c>
      <c r="EY18" s="204">
        <v>177</v>
      </c>
      <c r="EZ18" s="235">
        <v>88</v>
      </c>
      <c r="FA18" s="258">
        <v>17</v>
      </c>
      <c r="FB18" s="235">
        <v>13</v>
      </c>
      <c r="FC18" s="263">
        <v>7</v>
      </c>
      <c r="FD18" s="264">
        <v>8</v>
      </c>
      <c r="FE18" s="204">
        <v>6</v>
      </c>
      <c r="FF18" s="273">
        <v>178</v>
      </c>
      <c r="FG18" s="273">
        <v>30</v>
      </c>
      <c r="FH18" s="267">
        <v>4</v>
      </c>
      <c r="FI18" s="273">
        <v>5</v>
      </c>
      <c r="FJ18" s="273">
        <v>49</v>
      </c>
      <c r="FK18" s="267">
        <v>6</v>
      </c>
      <c r="FL18" s="235"/>
      <c r="FM18" s="258"/>
      <c r="FN18" s="235"/>
      <c r="FO18" s="263"/>
      <c r="FP18" s="264"/>
      <c r="FQ18" s="204"/>
      <c r="FR18" s="273"/>
      <c r="FS18" s="267"/>
      <c r="FT18" s="273"/>
    </row>
    <row r="19" spans="2:176">
      <c r="B19" s="43" t="s">
        <v>133</v>
      </c>
      <c r="C19" s="119">
        <v>0</v>
      </c>
      <c r="D19" s="116">
        <v>513</v>
      </c>
      <c r="E19" s="173">
        <v>199</v>
      </c>
      <c r="F19" s="119">
        <v>1471</v>
      </c>
      <c r="G19" s="116">
        <v>135</v>
      </c>
      <c r="H19" s="173">
        <v>0</v>
      </c>
      <c r="I19" s="116">
        <v>21</v>
      </c>
      <c r="J19" s="116">
        <v>223</v>
      </c>
      <c r="K19" s="116">
        <v>120</v>
      </c>
      <c r="L19" s="173">
        <v>4</v>
      </c>
      <c r="M19" s="116">
        <v>244</v>
      </c>
      <c r="N19" s="173">
        <v>0</v>
      </c>
      <c r="O19" s="116">
        <v>334</v>
      </c>
      <c r="P19" s="173">
        <v>374</v>
      </c>
      <c r="Q19" s="116">
        <v>264</v>
      </c>
      <c r="R19" s="73">
        <v>1</v>
      </c>
      <c r="S19" s="116">
        <v>1720</v>
      </c>
      <c r="T19" s="116">
        <v>54</v>
      </c>
      <c r="U19" s="73">
        <v>1</v>
      </c>
      <c r="V19" s="116">
        <v>148</v>
      </c>
      <c r="W19" s="141">
        <v>438</v>
      </c>
      <c r="X19" s="141">
        <v>0</v>
      </c>
      <c r="Y19" s="141">
        <v>218</v>
      </c>
      <c r="Z19" s="49">
        <v>257</v>
      </c>
      <c r="AA19" s="49">
        <v>4</v>
      </c>
      <c r="AB19" s="49">
        <v>0</v>
      </c>
      <c r="AC19" s="49">
        <v>1</v>
      </c>
      <c r="AD19" s="129">
        <v>721</v>
      </c>
      <c r="AE19" s="129">
        <v>375</v>
      </c>
      <c r="AF19" s="116">
        <v>2217</v>
      </c>
      <c r="AG19" s="49">
        <v>240</v>
      </c>
      <c r="AH19" s="49">
        <v>121</v>
      </c>
      <c r="AI19" s="129">
        <v>255</v>
      </c>
      <c r="AJ19" s="49">
        <v>144</v>
      </c>
      <c r="AK19" s="49">
        <v>312</v>
      </c>
      <c r="AL19" s="49">
        <v>37</v>
      </c>
      <c r="AM19" s="49">
        <v>0</v>
      </c>
      <c r="AN19" s="49">
        <v>0</v>
      </c>
      <c r="AO19" s="49">
        <v>0</v>
      </c>
      <c r="AP19" s="49">
        <v>432</v>
      </c>
      <c r="AQ19" s="49">
        <v>2</v>
      </c>
      <c r="AR19" s="49">
        <v>5</v>
      </c>
      <c r="AS19" s="116">
        <v>19</v>
      </c>
      <c r="AT19" s="116">
        <v>75</v>
      </c>
      <c r="AU19" s="116">
        <v>9</v>
      </c>
      <c r="AV19" s="119">
        <v>6</v>
      </c>
      <c r="AW19" s="116">
        <v>113</v>
      </c>
      <c r="AX19" s="116">
        <v>8</v>
      </c>
      <c r="AY19" s="116">
        <v>12</v>
      </c>
      <c r="AZ19" s="116">
        <v>28</v>
      </c>
      <c r="BA19" s="116">
        <v>6</v>
      </c>
      <c r="BB19" s="116">
        <v>13</v>
      </c>
      <c r="BC19" s="116">
        <v>812</v>
      </c>
      <c r="BD19" s="116">
        <v>323</v>
      </c>
      <c r="BE19" s="116">
        <v>413</v>
      </c>
      <c r="BF19" s="116">
        <v>168</v>
      </c>
      <c r="BG19" s="49">
        <v>80</v>
      </c>
      <c r="BH19" s="49">
        <v>178</v>
      </c>
      <c r="BI19" s="49">
        <v>10</v>
      </c>
      <c r="BJ19" s="49">
        <v>48</v>
      </c>
      <c r="BK19" s="49">
        <v>0</v>
      </c>
      <c r="BL19" s="49">
        <v>74</v>
      </c>
      <c r="BM19" s="49">
        <v>106</v>
      </c>
      <c r="BN19" s="49">
        <v>10</v>
      </c>
      <c r="BO19" s="49">
        <v>222</v>
      </c>
      <c r="BP19" s="49">
        <v>318</v>
      </c>
      <c r="BQ19" s="116">
        <v>32</v>
      </c>
      <c r="BR19" s="116">
        <v>59</v>
      </c>
      <c r="BS19" s="141">
        <v>32</v>
      </c>
      <c r="BT19" s="141">
        <v>6</v>
      </c>
      <c r="BU19" s="49">
        <v>10</v>
      </c>
      <c r="BV19" s="49">
        <v>54</v>
      </c>
      <c r="BW19" s="49">
        <v>7</v>
      </c>
      <c r="BX19" s="49">
        <v>23</v>
      </c>
      <c r="BY19" s="49">
        <v>141</v>
      </c>
      <c r="BZ19" s="49">
        <v>10</v>
      </c>
      <c r="CA19" s="49">
        <v>383</v>
      </c>
      <c r="CB19" s="49">
        <v>808</v>
      </c>
      <c r="CC19" s="119">
        <v>198</v>
      </c>
      <c r="CD19" s="119">
        <v>4</v>
      </c>
      <c r="CE19" s="49">
        <v>100</v>
      </c>
      <c r="CF19" s="141">
        <v>128</v>
      </c>
      <c r="CG19" s="141">
        <v>3</v>
      </c>
      <c r="CH19" s="141">
        <v>99</v>
      </c>
      <c r="CI19" s="141">
        <v>107</v>
      </c>
      <c r="CJ19" s="141">
        <v>11</v>
      </c>
      <c r="CK19" s="141">
        <v>204</v>
      </c>
      <c r="CL19" s="195">
        <v>7</v>
      </c>
      <c r="CM19" s="141">
        <v>30</v>
      </c>
      <c r="CN19" s="141">
        <v>180</v>
      </c>
      <c r="CO19" s="119">
        <v>181</v>
      </c>
      <c r="CP19" s="119">
        <v>8</v>
      </c>
      <c r="CQ19" s="116">
        <v>17</v>
      </c>
      <c r="CR19" s="49">
        <v>122</v>
      </c>
      <c r="CS19" s="49">
        <v>4</v>
      </c>
      <c r="CT19" s="196">
        <v>5</v>
      </c>
      <c r="CU19" s="49">
        <v>7</v>
      </c>
      <c r="CV19" s="49">
        <v>210</v>
      </c>
      <c r="CW19" s="49">
        <v>10</v>
      </c>
      <c r="CX19" s="49">
        <v>7</v>
      </c>
      <c r="CY19" s="49">
        <v>584</v>
      </c>
      <c r="CZ19" s="141">
        <v>26</v>
      </c>
      <c r="DA19" s="201">
        <v>65</v>
      </c>
      <c r="DB19" s="166">
        <v>6</v>
      </c>
      <c r="DC19" s="204">
        <v>3</v>
      </c>
      <c r="DD19" s="166">
        <v>0</v>
      </c>
      <c r="DE19" s="204">
        <v>0</v>
      </c>
      <c r="DF19" s="166">
        <v>24</v>
      </c>
      <c r="DG19" s="204">
        <v>3</v>
      </c>
      <c r="DH19" s="166">
        <v>346</v>
      </c>
      <c r="DI19" s="204">
        <v>254</v>
      </c>
      <c r="DJ19" s="166">
        <v>3</v>
      </c>
      <c r="DK19" s="49">
        <v>6</v>
      </c>
      <c r="DL19" s="141">
        <v>5</v>
      </c>
      <c r="DM19" s="201">
        <v>173</v>
      </c>
      <c r="DN19" s="166">
        <v>1</v>
      </c>
      <c r="DO19" s="204">
        <v>9</v>
      </c>
      <c r="DP19" s="201">
        <v>3</v>
      </c>
      <c r="DQ19" s="166">
        <v>2</v>
      </c>
      <c r="DR19" s="204">
        <v>12</v>
      </c>
      <c r="DS19" s="166">
        <v>0</v>
      </c>
      <c r="DT19" s="49">
        <f t="shared" si="0"/>
        <v>5</v>
      </c>
      <c r="DU19" s="204">
        <v>53</v>
      </c>
      <c r="DV19" s="166">
        <v>310</v>
      </c>
      <c r="DW19" s="166">
        <v>0</v>
      </c>
      <c r="DX19" s="166">
        <v>115</v>
      </c>
      <c r="DY19" s="204">
        <v>3</v>
      </c>
      <c r="DZ19" s="166">
        <v>8</v>
      </c>
      <c r="EA19" s="204">
        <v>7</v>
      </c>
      <c r="EB19" s="166">
        <v>209</v>
      </c>
      <c r="EC19" s="204">
        <v>90</v>
      </c>
      <c r="ED19" s="166">
        <v>0</v>
      </c>
      <c r="EE19" s="166">
        <v>1</v>
      </c>
      <c r="EF19" s="166">
        <v>182</v>
      </c>
      <c r="EG19" s="166">
        <v>2</v>
      </c>
      <c r="EH19" s="204">
        <v>3</v>
      </c>
      <c r="EI19" s="166">
        <v>9</v>
      </c>
      <c r="EJ19" s="235">
        <v>245</v>
      </c>
      <c r="EK19" s="204">
        <v>4</v>
      </c>
      <c r="EL19" s="166">
        <v>121</v>
      </c>
      <c r="EM19" s="204">
        <v>13</v>
      </c>
      <c r="EN19" s="166">
        <v>1</v>
      </c>
      <c r="EO19" s="204">
        <v>4</v>
      </c>
      <c r="EP19" s="166">
        <v>3</v>
      </c>
      <c r="EQ19" s="204">
        <v>45</v>
      </c>
      <c r="ER19" s="248">
        <v>2</v>
      </c>
      <c r="ES19" s="204">
        <v>3</v>
      </c>
      <c r="ET19" s="166">
        <v>1</v>
      </c>
      <c r="EU19" s="204">
        <v>7</v>
      </c>
      <c r="EV19" s="185">
        <v>685</v>
      </c>
      <c r="EW19" s="166">
        <v>104</v>
      </c>
      <c r="EX19" s="166">
        <v>5</v>
      </c>
      <c r="EY19" s="204">
        <v>3</v>
      </c>
      <c r="EZ19" s="235">
        <v>93</v>
      </c>
      <c r="FA19" s="258">
        <v>50</v>
      </c>
      <c r="FB19" s="235">
        <v>413</v>
      </c>
      <c r="FC19" s="263">
        <v>11</v>
      </c>
      <c r="FD19" s="264">
        <v>32</v>
      </c>
      <c r="FE19" s="204">
        <v>5</v>
      </c>
      <c r="FF19" s="273">
        <v>15</v>
      </c>
      <c r="FG19" s="273">
        <v>16</v>
      </c>
      <c r="FH19" s="267">
        <v>655</v>
      </c>
      <c r="FI19" s="273">
        <v>6</v>
      </c>
      <c r="FJ19" s="273">
        <v>17</v>
      </c>
      <c r="FK19" s="267">
        <v>225</v>
      </c>
      <c r="FL19" s="235"/>
      <c r="FM19" s="258"/>
      <c r="FN19" s="235"/>
      <c r="FO19" s="263"/>
      <c r="FP19" s="264"/>
      <c r="FQ19" s="204"/>
      <c r="FR19" s="273"/>
      <c r="FS19" s="267"/>
      <c r="FT19" s="273"/>
    </row>
    <row r="20" spans="2:176">
      <c r="B20" s="43" t="s">
        <v>134</v>
      </c>
      <c r="C20" s="119">
        <v>90</v>
      </c>
      <c r="D20" s="116">
        <v>35</v>
      </c>
      <c r="E20" s="173">
        <v>0</v>
      </c>
      <c r="F20" s="119">
        <v>67</v>
      </c>
      <c r="G20" s="116">
        <v>0</v>
      </c>
      <c r="H20" s="173">
        <v>0</v>
      </c>
      <c r="I20" s="116">
        <v>1</v>
      </c>
      <c r="J20" s="116">
        <v>0</v>
      </c>
      <c r="K20" s="116">
        <v>0</v>
      </c>
      <c r="L20" s="173">
        <v>0</v>
      </c>
      <c r="M20" s="116">
        <v>0</v>
      </c>
      <c r="N20" s="173">
        <v>0</v>
      </c>
      <c r="O20" s="116">
        <v>0</v>
      </c>
      <c r="P20" s="173">
        <v>0</v>
      </c>
      <c r="Q20" s="116">
        <v>0</v>
      </c>
      <c r="R20" s="173">
        <v>0</v>
      </c>
      <c r="S20" s="116">
        <v>1</v>
      </c>
      <c r="T20" s="168">
        <v>1</v>
      </c>
      <c r="U20" s="169">
        <v>0</v>
      </c>
      <c r="V20" s="168">
        <v>0</v>
      </c>
      <c r="W20" s="141">
        <v>0</v>
      </c>
      <c r="X20" s="141">
        <v>0</v>
      </c>
      <c r="Y20" s="141">
        <v>0</v>
      </c>
      <c r="Z20" s="49">
        <v>0</v>
      </c>
      <c r="AA20" s="49">
        <v>0</v>
      </c>
      <c r="AB20" s="49">
        <v>0</v>
      </c>
      <c r="AC20" s="49">
        <v>0</v>
      </c>
      <c r="AD20" s="129">
        <v>0</v>
      </c>
      <c r="AE20" s="129">
        <v>0</v>
      </c>
      <c r="AF20" s="116">
        <v>1</v>
      </c>
      <c r="AG20" s="49">
        <v>0</v>
      </c>
      <c r="AH20" s="49">
        <v>0</v>
      </c>
      <c r="AI20" s="129">
        <v>0</v>
      </c>
      <c r="AJ20" s="49">
        <v>0</v>
      </c>
      <c r="AK20" s="49">
        <v>0</v>
      </c>
      <c r="AL20" s="49">
        <v>0</v>
      </c>
      <c r="AM20" s="49">
        <v>0</v>
      </c>
      <c r="AN20" s="49">
        <v>0</v>
      </c>
      <c r="AO20" s="49">
        <v>0</v>
      </c>
      <c r="AP20" s="49">
        <v>0</v>
      </c>
      <c r="AQ20" s="49">
        <v>1</v>
      </c>
      <c r="AR20" s="49">
        <v>0</v>
      </c>
      <c r="AS20" s="116">
        <v>0</v>
      </c>
      <c r="AT20" s="116">
        <v>0</v>
      </c>
      <c r="AU20" s="116">
        <v>0</v>
      </c>
      <c r="AV20" s="119">
        <v>0</v>
      </c>
      <c r="AW20" s="116">
        <v>12</v>
      </c>
      <c r="AX20" s="116">
        <v>1</v>
      </c>
      <c r="AY20" s="116">
        <v>0</v>
      </c>
      <c r="AZ20" s="116">
        <v>0</v>
      </c>
      <c r="BA20" s="116">
        <v>0</v>
      </c>
      <c r="BB20" s="116">
        <v>0</v>
      </c>
      <c r="BC20" s="116">
        <v>1</v>
      </c>
      <c r="BD20" s="116">
        <v>21</v>
      </c>
      <c r="BE20" s="116">
        <v>0</v>
      </c>
      <c r="BF20" s="116">
        <v>0</v>
      </c>
      <c r="BG20" s="49">
        <v>0</v>
      </c>
      <c r="BH20" s="49">
        <v>0</v>
      </c>
      <c r="BI20" s="49">
        <v>0</v>
      </c>
      <c r="BJ20" s="49">
        <v>0</v>
      </c>
      <c r="BK20" s="49">
        <v>0</v>
      </c>
      <c r="BL20" s="49">
        <v>0</v>
      </c>
      <c r="BM20" s="49">
        <v>0</v>
      </c>
      <c r="BN20" s="49">
        <v>0</v>
      </c>
      <c r="BO20" s="49">
        <v>0</v>
      </c>
      <c r="BP20" s="49">
        <v>0</v>
      </c>
      <c r="BQ20" s="116">
        <v>0</v>
      </c>
      <c r="BR20" s="116">
        <v>1</v>
      </c>
      <c r="BS20" s="141">
        <v>1</v>
      </c>
      <c r="BT20" s="141">
        <v>2</v>
      </c>
      <c r="BU20" s="49">
        <v>11</v>
      </c>
      <c r="BV20" s="49">
        <v>0</v>
      </c>
      <c r="BW20" s="49">
        <v>0</v>
      </c>
      <c r="BX20" s="49">
        <v>0</v>
      </c>
      <c r="BY20" s="49">
        <v>0</v>
      </c>
      <c r="BZ20" s="49">
        <v>1</v>
      </c>
      <c r="CA20" s="49">
        <v>0</v>
      </c>
      <c r="CB20" s="49">
        <v>0</v>
      </c>
      <c r="CC20" s="119">
        <v>12</v>
      </c>
      <c r="CD20" s="119">
        <v>0</v>
      </c>
      <c r="CE20" s="49">
        <v>0</v>
      </c>
      <c r="CF20" s="141">
        <v>13</v>
      </c>
      <c r="CG20" s="141">
        <v>24</v>
      </c>
      <c r="CH20" s="141">
        <v>0</v>
      </c>
      <c r="CI20" s="141">
        <v>0</v>
      </c>
      <c r="CJ20" s="141">
        <v>0</v>
      </c>
      <c r="CK20" s="141">
        <v>0</v>
      </c>
      <c r="CL20" s="195">
        <v>0</v>
      </c>
      <c r="CM20" s="141">
        <v>0</v>
      </c>
      <c r="CN20" s="141">
        <v>12</v>
      </c>
      <c r="CO20" s="119">
        <v>1</v>
      </c>
      <c r="CP20" s="119">
        <v>0</v>
      </c>
      <c r="CQ20" s="116">
        <v>11</v>
      </c>
      <c r="CR20" s="49">
        <v>0</v>
      </c>
      <c r="CS20" s="49">
        <v>0</v>
      </c>
      <c r="CT20" s="196">
        <v>13</v>
      </c>
      <c r="CU20" s="49">
        <v>0</v>
      </c>
      <c r="CV20" s="49">
        <v>0</v>
      </c>
      <c r="CW20" s="49">
        <v>0</v>
      </c>
      <c r="CX20" s="49">
        <v>0</v>
      </c>
      <c r="CY20" s="49">
        <v>0</v>
      </c>
      <c r="CZ20" s="141">
        <v>0</v>
      </c>
      <c r="DA20" s="201">
        <v>0</v>
      </c>
      <c r="DB20" s="166">
        <v>0</v>
      </c>
      <c r="DC20" s="204">
        <v>0</v>
      </c>
      <c r="DD20" s="166">
        <v>0</v>
      </c>
      <c r="DE20" s="204">
        <v>0</v>
      </c>
      <c r="DF20" s="166">
        <v>0</v>
      </c>
      <c r="DG20" s="204">
        <v>0</v>
      </c>
      <c r="DH20" s="166">
        <v>0</v>
      </c>
      <c r="DI20" s="204">
        <v>0</v>
      </c>
      <c r="DJ20" s="166">
        <v>0</v>
      </c>
      <c r="DK20" s="49">
        <v>0</v>
      </c>
      <c r="DL20" s="141">
        <v>0</v>
      </c>
      <c r="DM20" s="201">
        <v>0</v>
      </c>
      <c r="DN20" s="166">
        <v>0</v>
      </c>
      <c r="DO20" s="204">
        <v>0</v>
      </c>
      <c r="DP20" s="201">
        <v>0</v>
      </c>
      <c r="DQ20" s="166">
        <v>0</v>
      </c>
      <c r="DR20" s="204">
        <v>0</v>
      </c>
      <c r="DS20" s="166">
        <v>0</v>
      </c>
      <c r="DT20" s="49">
        <f t="shared" si="0"/>
        <v>0</v>
      </c>
      <c r="DU20" s="204">
        <v>0</v>
      </c>
      <c r="DV20" s="166">
        <v>1</v>
      </c>
      <c r="DW20" s="166">
        <v>0</v>
      </c>
      <c r="DX20" s="166">
        <v>10</v>
      </c>
      <c r="DY20" s="204">
        <v>0</v>
      </c>
      <c r="DZ20" s="166">
        <v>0</v>
      </c>
      <c r="EA20" s="204">
        <v>0</v>
      </c>
      <c r="EB20" s="166">
        <v>12</v>
      </c>
      <c r="EC20" s="204">
        <v>0</v>
      </c>
      <c r="ED20" s="166">
        <v>0</v>
      </c>
      <c r="EE20" s="166">
        <v>0</v>
      </c>
      <c r="EF20" s="166">
        <v>0</v>
      </c>
      <c r="EG20" s="166">
        <v>0</v>
      </c>
      <c r="EH20" s="204">
        <v>0</v>
      </c>
      <c r="EI20" s="166">
        <v>0</v>
      </c>
      <c r="EJ20" s="235">
        <v>0</v>
      </c>
      <c r="EK20" s="204">
        <v>0</v>
      </c>
      <c r="EL20" s="166">
        <v>0</v>
      </c>
      <c r="EM20" s="204">
        <v>0</v>
      </c>
      <c r="EN20" s="166">
        <v>0</v>
      </c>
      <c r="EO20" s="204">
        <v>0</v>
      </c>
      <c r="EP20" s="166">
        <v>0</v>
      </c>
      <c r="EQ20" s="204">
        <v>0</v>
      </c>
      <c r="ER20" s="248">
        <v>0</v>
      </c>
      <c r="ES20" s="204">
        <v>0</v>
      </c>
      <c r="ET20" s="166">
        <v>0</v>
      </c>
      <c r="EU20" s="204">
        <v>0</v>
      </c>
      <c r="EV20" s="185">
        <v>0</v>
      </c>
      <c r="EW20" s="166">
        <v>0</v>
      </c>
      <c r="EX20" s="166">
        <v>10</v>
      </c>
      <c r="EY20" s="204">
        <v>12</v>
      </c>
      <c r="EZ20" s="235">
        <v>0</v>
      </c>
      <c r="FA20" s="258">
        <v>0</v>
      </c>
      <c r="FB20" s="235">
        <v>0</v>
      </c>
      <c r="FC20" s="263">
        <v>1</v>
      </c>
      <c r="FD20" s="264">
        <v>0</v>
      </c>
      <c r="FE20" s="204">
        <v>0</v>
      </c>
      <c r="FF20" s="273">
        <v>6</v>
      </c>
      <c r="FG20" s="273">
        <v>0</v>
      </c>
      <c r="FH20" s="267">
        <v>0</v>
      </c>
      <c r="FI20" s="273">
        <v>6</v>
      </c>
      <c r="FJ20" s="273">
        <v>0</v>
      </c>
      <c r="FK20" s="267">
        <v>0</v>
      </c>
      <c r="FL20" s="235"/>
      <c r="FM20" s="258"/>
      <c r="FN20" s="235"/>
      <c r="FO20" s="263"/>
      <c r="FP20" s="264"/>
      <c r="FQ20" s="204"/>
      <c r="FR20" s="273"/>
      <c r="FS20" s="267"/>
      <c r="FT20" s="273"/>
    </row>
    <row r="21" spans="2:176">
      <c r="B21" s="43" t="s">
        <v>135</v>
      </c>
      <c r="C21" s="119">
        <v>6102</v>
      </c>
      <c r="D21" s="116">
        <v>4793</v>
      </c>
      <c r="E21" s="173">
        <v>5303</v>
      </c>
      <c r="F21" s="119">
        <v>4774</v>
      </c>
      <c r="G21" s="116">
        <v>538</v>
      </c>
      <c r="H21" s="173">
        <v>816</v>
      </c>
      <c r="I21" s="116">
        <v>289</v>
      </c>
      <c r="J21" s="116">
        <v>138</v>
      </c>
      <c r="K21" s="116">
        <v>192</v>
      </c>
      <c r="L21" s="173">
        <v>111</v>
      </c>
      <c r="M21" s="116">
        <v>696</v>
      </c>
      <c r="N21" s="173">
        <v>193</v>
      </c>
      <c r="O21" s="116">
        <v>799</v>
      </c>
      <c r="P21" s="173">
        <v>542</v>
      </c>
      <c r="Q21" s="116">
        <v>348</v>
      </c>
      <c r="R21" s="73">
        <v>264</v>
      </c>
      <c r="S21" s="116">
        <v>4926</v>
      </c>
      <c r="T21" s="116">
        <v>100</v>
      </c>
      <c r="U21" s="73">
        <v>145</v>
      </c>
      <c r="V21" s="116">
        <v>2</v>
      </c>
      <c r="W21" s="141">
        <v>289</v>
      </c>
      <c r="X21" s="141">
        <v>0</v>
      </c>
      <c r="Y21" s="141">
        <v>383</v>
      </c>
      <c r="Z21" s="49">
        <v>9</v>
      </c>
      <c r="AA21" s="49">
        <v>70</v>
      </c>
      <c r="AB21" s="49">
        <v>1057</v>
      </c>
      <c r="AC21" s="49">
        <v>716</v>
      </c>
      <c r="AD21" s="129">
        <v>1</v>
      </c>
      <c r="AE21" s="129">
        <v>408</v>
      </c>
      <c r="AF21" s="116">
        <v>3180</v>
      </c>
      <c r="AG21" s="49">
        <v>0</v>
      </c>
      <c r="AH21" s="49">
        <v>57</v>
      </c>
      <c r="AI21" s="129">
        <v>270</v>
      </c>
      <c r="AJ21" s="49">
        <v>396</v>
      </c>
      <c r="AK21" s="49">
        <v>0</v>
      </c>
      <c r="AL21" s="49">
        <v>117</v>
      </c>
      <c r="AM21" s="49">
        <v>46</v>
      </c>
      <c r="AN21" s="49">
        <v>178</v>
      </c>
      <c r="AO21" s="49">
        <v>199</v>
      </c>
      <c r="AP21" s="49">
        <v>96</v>
      </c>
      <c r="AQ21" s="49">
        <v>32</v>
      </c>
      <c r="AR21" s="49">
        <v>238</v>
      </c>
      <c r="AS21" s="116">
        <v>13</v>
      </c>
      <c r="AT21" s="116">
        <v>165</v>
      </c>
      <c r="AU21" s="116">
        <v>14</v>
      </c>
      <c r="AV21" s="119">
        <v>5</v>
      </c>
      <c r="AW21" s="116">
        <v>75</v>
      </c>
      <c r="AX21" s="116">
        <v>411</v>
      </c>
      <c r="AY21" s="116">
        <v>4</v>
      </c>
      <c r="AZ21" s="116">
        <v>69</v>
      </c>
      <c r="BA21" s="116">
        <v>88</v>
      </c>
      <c r="BB21" s="116">
        <v>107</v>
      </c>
      <c r="BC21" s="116">
        <v>4</v>
      </c>
      <c r="BD21" s="116">
        <v>2594</v>
      </c>
      <c r="BE21" s="116">
        <v>664</v>
      </c>
      <c r="BF21" s="116">
        <v>1341</v>
      </c>
      <c r="BG21" s="49">
        <v>99</v>
      </c>
      <c r="BH21" s="49">
        <v>147</v>
      </c>
      <c r="BI21" s="49">
        <v>341</v>
      </c>
      <c r="BJ21" s="49">
        <v>214</v>
      </c>
      <c r="BK21" s="49">
        <v>980</v>
      </c>
      <c r="BL21" s="49">
        <v>984</v>
      </c>
      <c r="BM21" s="49">
        <v>0</v>
      </c>
      <c r="BN21" s="49">
        <v>1145</v>
      </c>
      <c r="BO21" s="49">
        <v>601</v>
      </c>
      <c r="BP21" s="49">
        <v>0</v>
      </c>
      <c r="BQ21" s="116">
        <v>190</v>
      </c>
      <c r="BR21" s="116">
        <v>268</v>
      </c>
      <c r="BS21" s="141">
        <v>8</v>
      </c>
      <c r="BT21" s="141">
        <v>147</v>
      </c>
      <c r="BU21" s="49">
        <v>146</v>
      </c>
      <c r="BV21" s="49">
        <v>0</v>
      </c>
      <c r="BW21" s="49">
        <v>338</v>
      </c>
      <c r="BX21" s="49">
        <v>481</v>
      </c>
      <c r="BY21" s="49">
        <v>2</v>
      </c>
      <c r="BZ21" s="49">
        <v>298</v>
      </c>
      <c r="CA21" s="49">
        <v>3</v>
      </c>
      <c r="CB21" s="49">
        <v>6</v>
      </c>
      <c r="CC21" s="119">
        <v>1560</v>
      </c>
      <c r="CD21" s="119">
        <v>3238</v>
      </c>
      <c r="CE21" s="49">
        <v>434</v>
      </c>
      <c r="CF21" s="141">
        <v>457</v>
      </c>
      <c r="CG21" s="141">
        <v>0</v>
      </c>
      <c r="CH21" s="141">
        <v>113</v>
      </c>
      <c r="CI21" s="141">
        <v>396</v>
      </c>
      <c r="CJ21" s="141">
        <v>314</v>
      </c>
      <c r="CK21" s="141">
        <v>27</v>
      </c>
      <c r="CL21" s="195">
        <v>145</v>
      </c>
      <c r="CM21" s="141">
        <v>3</v>
      </c>
      <c r="CN21" s="141">
        <v>1</v>
      </c>
      <c r="CO21" s="119">
        <v>20</v>
      </c>
      <c r="CP21" s="119">
        <v>7</v>
      </c>
      <c r="CQ21" s="116">
        <v>6</v>
      </c>
      <c r="CR21" s="49">
        <v>589</v>
      </c>
      <c r="CS21" s="49">
        <v>3</v>
      </c>
      <c r="CT21" s="196">
        <v>1945</v>
      </c>
      <c r="CU21" s="49">
        <v>4</v>
      </c>
      <c r="CV21" s="49">
        <v>6</v>
      </c>
      <c r="CW21" s="49">
        <v>2</v>
      </c>
      <c r="CX21" s="49">
        <v>4</v>
      </c>
      <c r="CY21" s="49">
        <v>2</v>
      </c>
      <c r="CZ21" s="141">
        <v>816</v>
      </c>
      <c r="DA21" s="201">
        <v>0</v>
      </c>
      <c r="DB21" s="166">
        <v>96</v>
      </c>
      <c r="DC21" s="204">
        <v>870</v>
      </c>
      <c r="DD21" s="166">
        <v>835</v>
      </c>
      <c r="DE21" s="204">
        <v>0</v>
      </c>
      <c r="DF21" s="166">
        <v>96</v>
      </c>
      <c r="DG21" s="204">
        <v>192</v>
      </c>
      <c r="DH21" s="166">
        <v>0</v>
      </c>
      <c r="DI21" s="204">
        <v>0</v>
      </c>
      <c r="DJ21" s="166">
        <v>1</v>
      </c>
      <c r="DK21" s="49">
        <v>1</v>
      </c>
      <c r="DL21" s="141">
        <v>0</v>
      </c>
      <c r="DM21" s="201">
        <v>5</v>
      </c>
      <c r="DN21" s="166">
        <v>0</v>
      </c>
      <c r="DO21" s="204">
        <v>5</v>
      </c>
      <c r="DP21" s="201">
        <v>2</v>
      </c>
      <c r="DQ21" s="166">
        <v>0</v>
      </c>
      <c r="DR21" s="204">
        <v>1</v>
      </c>
      <c r="DS21" s="166">
        <v>0</v>
      </c>
      <c r="DT21" s="49">
        <f t="shared" si="0"/>
        <v>2</v>
      </c>
      <c r="DU21" s="204">
        <v>633</v>
      </c>
      <c r="DV21" s="166">
        <v>0</v>
      </c>
      <c r="DW21" s="166">
        <v>0</v>
      </c>
      <c r="DX21" s="166">
        <v>159</v>
      </c>
      <c r="DY21" s="204">
        <v>72</v>
      </c>
      <c r="DZ21" s="166">
        <v>1</v>
      </c>
      <c r="EA21" s="204">
        <v>0</v>
      </c>
      <c r="EB21" s="166">
        <v>190</v>
      </c>
      <c r="EC21" s="204">
        <v>178</v>
      </c>
      <c r="ED21" s="166">
        <v>0</v>
      </c>
      <c r="EE21" s="166">
        <v>0</v>
      </c>
      <c r="EF21" s="166">
        <v>0</v>
      </c>
      <c r="EG21" s="166">
        <v>423</v>
      </c>
      <c r="EH21" s="204">
        <v>856</v>
      </c>
      <c r="EI21" s="166">
        <v>2</v>
      </c>
      <c r="EJ21" s="235">
        <v>1092</v>
      </c>
      <c r="EK21" s="204">
        <v>0</v>
      </c>
      <c r="EL21" s="166">
        <v>0</v>
      </c>
      <c r="EM21" s="204">
        <v>49</v>
      </c>
      <c r="EN21" s="166">
        <v>1</v>
      </c>
      <c r="EO21" s="204">
        <v>394</v>
      </c>
      <c r="EP21" s="166">
        <v>37</v>
      </c>
      <c r="EQ21" s="204">
        <v>190</v>
      </c>
      <c r="ER21" s="248">
        <v>614</v>
      </c>
      <c r="ES21" s="204">
        <v>0</v>
      </c>
      <c r="ET21" s="166">
        <v>195</v>
      </c>
      <c r="EU21" s="204">
        <v>1</v>
      </c>
      <c r="EV21" s="185">
        <v>233</v>
      </c>
      <c r="EW21" s="166">
        <f>3+190</f>
        <v>193</v>
      </c>
      <c r="EX21" s="166">
        <v>6</v>
      </c>
      <c r="EY21" s="204">
        <v>18</v>
      </c>
      <c r="EZ21" s="235">
        <v>226</v>
      </c>
      <c r="FA21" s="258">
        <v>156</v>
      </c>
      <c r="FB21" s="235">
        <v>2</v>
      </c>
      <c r="FC21" s="263">
        <v>3</v>
      </c>
      <c r="FD21" s="264">
        <v>0</v>
      </c>
      <c r="FE21" s="204">
        <v>220</v>
      </c>
      <c r="FF21" s="273">
        <v>223</v>
      </c>
      <c r="FG21" s="273">
        <v>7</v>
      </c>
      <c r="FH21" s="267">
        <v>203</v>
      </c>
      <c r="FI21" s="273">
        <v>78</v>
      </c>
      <c r="FJ21" s="273">
        <v>26</v>
      </c>
      <c r="FK21" s="267">
        <v>14</v>
      </c>
      <c r="FL21" s="235"/>
      <c r="FM21" s="258"/>
      <c r="FN21" s="235"/>
      <c r="FO21" s="263"/>
      <c r="FP21" s="264"/>
      <c r="FQ21" s="204"/>
      <c r="FR21" s="273"/>
      <c r="FS21" s="267"/>
      <c r="FT21" s="273"/>
    </row>
    <row r="22" spans="2:176">
      <c r="B22" s="43" t="s">
        <v>136</v>
      </c>
      <c r="C22" s="119">
        <v>3545</v>
      </c>
      <c r="D22" s="116">
        <v>5272</v>
      </c>
      <c r="E22" s="173">
        <v>4744</v>
      </c>
      <c r="F22" s="119">
        <v>4512</v>
      </c>
      <c r="G22" s="116">
        <v>0</v>
      </c>
      <c r="H22" s="173">
        <v>48</v>
      </c>
      <c r="I22" s="116">
        <v>74</v>
      </c>
      <c r="J22" s="116">
        <v>385</v>
      </c>
      <c r="K22" s="116">
        <v>260</v>
      </c>
      <c r="L22" s="173">
        <v>2</v>
      </c>
      <c r="M22" s="116">
        <v>498</v>
      </c>
      <c r="N22" s="173">
        <v>292</v>
      </c>
      <c r="O22" s="116">
        <v>528</v>
      </c>
      <c r="P22" s="173">
        <v>0</v>
      </c>
      <c r="Q22" s="116">
        <v>210</v>
      </c>
      <c r="R22" s="173">
        <v>48</v>
      </c>
      <c r="S22" s="116">
        <v>2345</v>
      </c>
      <c r="T22" s="116">
        <v>5</v>
      </c>
      <c r="U22" s="73">
        <v>0</v>
      </c>
      <c r="V22" s="116">
        <v>23</v>
      </c>
      <c r="W22" s="141">
        <v>170</v>
      </c>
      <c r="X22" s="141">
        <v>86</v>
      </c>
      <c r="Y22" s="141">
        <v>324</v>
      </c>
      <c r="Z22" s="49">
        <v>292</v>
      </c>
      <c r="AA22" s="49">
        <v>265</v>
      </c>
      <c r="AB22" s="49">
        <v>473</v>
      </c>
      <c r="AC22" s="49">
        <v>262</v>
      </c>
      <c r="AD22" s="129">
        <v>58</v>
      </c>
      <c r="AE22" s="129">
        <v>219</v>
      </c>
      <c r="AF22" s="116">
        <v>2177</v>
      </c>
      <c r="AG22" s="49">
        <v>360</v>
      </c>
      <c r="AH22" s="49">
        <v>0</v>
      </c>
      <c r="AI22" s="129">
        <v>72</v>
      </c>
      <c r="AJ22" s="49">
        <v>327</v>
      </c>
      <c r="AK22" s="49">
        <v>241</v>
      </c>
      <c r="AL22" s="49">
        <v>57</v>
      </c>
      <c r="AM22" s="49">
        <v>31</v>
      </c>
      <c r="AN22" s="49">
        <v>22</v>
      </c>
      <c r="AO22" s="49">
        <v>26</v>
      </c>
      <c r="AP22" s="49">
        <v>0</v>
      </c>
      <c r="AQ22" s="49">
        <v>74</v>
      </c>
      <c r="AR22" s="49">
        <v>240</v>
      </c>
      <c r="AS22" s="116">
        <v>4</v>
      </c>
      <c r="AT22" s="116">
        <v>104</v>
      </c>
      <c r="AU22" s="116">
        <v>215</v>
      </c>
      <c r="AV22" s="119">
        <v>873</v>
      </c>
      <c r="AW22" s="116">
        <v>8</v>
      </c>
      <c r="AX22" s="116">
        <v>221</v>
      </c>
      <c r="AY22" s="116">
        <v>170</v>
      </c>
      <c r="AZ22" s="116">
        <v>9</v>
      </c>
      <c r="BA22" s="116">
        <v>1415</v>
      </c>
      <c r="BB22" s="116">
        <v>3</v>
      </c>
      <c r="BC22" s="116">
        <v>265</v>
      </c>
      <c r="BD22" s="116">
        <v>288</v>
      </c>
      <c r="BE22" s="116">
        <v>73</v>
      </c>
      <c r="BF22" s="116">
        <v>3</v>
      </c>
      <c r="BG22" s="49">
        <v>131</v>
      </c>
      <c r="BH22" s="49">
        <v>191</v>
      </c>
      <c r="BI22" s="49">
        <v>122</v>
      </c>
      <c r="BJ22" s="49">
        <v>360</v>
      </c>
      <c r="BK22" s="49">
        <v>130</v>
      </c>
      <c r="BL22" s="49">
        <v>35</v>
      </c>
      <c r="BM22" s="49">
        <v>2</v>
      </c>
      <c r="BN22" s="49">
        <v>112</v>
      </c>
      <c r="BO22" s="49">
        <v>145</v>
      </c>
      <c r="BP22" s="49">
        <v>504</v>
      </c>
      <c r="BQ22" s="116">
        <v>3</v>
      </c>
      <c r="BR22" s="116">
        <v>1</v>
      </c>
      <c r="BS22" s="141">
        <v>11</v>
      </c>
      <c r="BT22" s="141">
        <v>3</v>
      </c>
      <c r="BU22" s="49">
        <v>53</v>
      </c>
      <c r="BV22" s="49">
        <v>207</v>
      </c>
      <c r="BW22" s="49">
        <v>4</v>
      </c>
      <c r="BX22" s="49">
        <v>130</v>
      </c>
      <c r="BY22" s="49">
        <v>72</v>
      </c>
      <c r="BZ22" s="49">
        <v>106</v>
      </c>
      <c r="CA22" s="49">
        <v>0</v>
      </c>
      <c r="CB22" s="49">
        <v>142</v>
      </c>
      <c r="CC22" s="119">
        <v>0</v>
      </c>
      <c r="CD22" s="119">
        <v>194</v>
      </c>
      <c r="CE22" s="49">
        <v>0</v>
      </c>
      <c r="CF22" s="141">
        <v>0</v>
      </c>
      <c r="CG22" s="141">
        <v>984</v>
      </c>
      <c r="CH22" s="141">
        <v>564</v>
      </c>
      <c r="CI22" s="141">
        <v>2</v>
      </c>
      <c r="CJ22" s="141">
        <v>0</v>
      </c>
      <c r="CK22" s="141">
        <v>1</v>
      </c>
      <c r="CL22" s="195">
        <v>1</v>
      </c>
      <c r="CM22" s="141">
        <v>1</v>
      </c>
      <c r="CN22" s="141">
        <v>1</v>
      </c>
      <c r="CO22" s="119">
        <v>4</v>
      </c>
      <c r="CP22" s="119">
        <v>98</v>
      </c>
      <c r="CQ22" s="116">
        <v>6</v>
      </c>
      <c r="CR22" s="49">
        <v>0</v>
      </c>
      <c r="CS22" s="49">
        <v>1</v>
      </c>
      <c r="CT22" s="196">
        <v>0</v>
      </c>
      <c r="CU22" s="49">
        <v>264</v>
      </c>
      <c r="CV22" s="49">
        <v>0</v>
      </c>
      <c r="CW22" s="49">
        <v>300</v>
      </c>
      <c r="CX22" s="49">
        <v>2</v>
      </c>
      <c r="CY22" s="49">
        <v>99</v>
      </c>
      <c r="CZ22" s="141">
        <v>0</v>
      </c>
      <c r="DA22" s="201">
        <v>0</v>
      </c>
      <c r="DB22" s="166">
        <v>552</v>
      </c>
      <c r="DC22" s="204">
        <v>0</v>
      </c>
      <c r="DD22" s="166">
        <v>1</v>
      </c>
      <c r="DE22" s="204">
        <v>0</v>
      </c>
      <c r="DF22" s="166">
        <v>0</v>
      </c>
      <c r="DG22" s="204">
        <v>216</v>
      </c>
      <c r="DH22" s="166">
        <v>0</v>
      </c>
      <c r="DI22" s="204">
        <v>0</v>
      </c>
      <c r="DJ22" s="166">
        <v>0</v>
      </c>
      <c r="DK22" s="49">
        <v>0</v>
      </c>
      <c r="DL22" s="141">
        <v>0</v>
      </c>
      <c r="DM22" s="201">
        <v>0</v>
      </c>
      <c r="DN22" s="166">
        <v>2</v>
      </c>
      <c r="DO22" s="204">
        <v>700</v>
      </c>
      <c r="DP22" s="201">
        <v>1</v>
      </c>
      <c r="DQ22" s="166">
        <v>0</v>
      </c>
      <c r="DR22" s="204">
        <v>9</v>
      </c>
      <c r="DS22" s="166">
        <v>0</v>
      </c>
      <c r="DT22" s="49">
        <f t="shared" si="0"/>
        <v>1</v>
      </c>
      <c r="DU22" s="204">
        <v>159</v>
      </c>
      <c r="DV22" s="166">
        <v>1</v>
      </c>
      <c r="DW22" s="166">
        <v>7</v>
      </c>
      <c r="DX22" s="166">
        <v>201</v>
      </c>
      <c r="DY22" s="204">
        <v>1</v>
      </c>
      <c r="DZ22" s="166">
        <v>0</v>
      </c>
      <c r="EA22" s="204">
        <v>29</v>
      </c>
      <c r="EB22" s="166">
        <v>118</v>
      </c>
      <c r="EC22" s="204">
        <v>633</v>
      </c>
      <c r="ED22" s="166">
        <v>0</v>
      </c>
      <c r="EE22" s="166">
        <v>423</v>
      </c>
      <c r="EF22" s="166">
        <v>96</v>
      </c>
      <c r="EG22" s="166">
        <v>2</v>
      </c>
      <c r="EH22" s="204">
        <v>0</v>
      </c>
      <c r="EI22" s="166">
        <v>5</v>
      </c>
      <c r="EJ22" s="235">
        <v>0</v>
      </c>
      <c r="EK22" s="204">
        <v>7</v>
      </c>
      <c r="EL22" s="166">
        <v>0</v>
      </c>
      <c r="EM22" s="204">
        <v>0</v>
      </c>
      <c r="EN22" s="166">
        <v>0</v>
      </c>
      <c r="EO22" s="204">
        <v>0</v>
      </c>
      <c r="EP22" s="166">
        <v>0</v>
      </c>
      <c r="EQ22" s="204">
        <v>12</v>
      </c>
      <c r="ER22" s="248">
        <v>643</v>
      </c>
      <c r="ES22" s="204">
        <v>2</v>
      </c>
      <c r="ET22" s="166">
        <v>1</v>
      </c>
      <c r="EU22" s="204">
        <v>0</v>
      </c>
      <c r="EV22" s="185">
        <v>0</v>
      </c>
      <c r="EW22" s="166">
        <v>1</v>
      </c>
      <c r="EX22" s="166">
        <v>2</v>
      </c>
      <c r="EY22" s="204">
        <v>7</v>
      </c>
      <c r="EZ22" s="235">
        <v>0</v>
      </c>
      <c r="FA22" s="258">
        <v>7</v>
      </c>
      <c r="FB22" s="235">
        <v>5</v>
      </c>
      <c r="FC22" s="263">
        <v>337</v>
      </c>
      <c r="FD22" s="264">
        <v>72</v>
      </c>
      <c r="FE22" s="204">
        <v>0</v>
      </c>
      <c r="FF22" s="273">
        <v>96</v>
      </c>
      <c r="FG22" s="273">
        <v>4</v>
      </c>
      <c r="FH22" s="267">
        <v>369</v>
      </c>
      <c r="FI22" s="273">
        <v>0</v>
      </c>
      <c r="FJ22" s="273">
        <v>1</v>
      </c>
      <c r="FK22" s="267">
        <v>0</v>
      </c>
      <c r="FL22" s="235"/>
      <c r="FM22" s="258"/>
      <c r="FN22" s="235"/>
      <c r="FO22" s="263"/>
      <c r="FP22" s="264"/>
      <c r="FQ22" s="204"/>
      <c r="FR22" s="273"/>
      <c r="FS22" s="267"/>
      <c r="FT22" s="273"/>
    </row>
    <row r="23" spans="2:176">
      <c r="B23" s="43" t="s">
        <v>137</v>
      </c>
      <c r="C23" s="119">
        <v>1308</v>
      </c>
      <c r="D23" s="116">
        <v>906</v>
      </c>
      <c r="E23" s="173">
        <v>424</v>
      </c>
      <c r="F23" s="119">
        <v>1581</v>
      </c>
      <c r="G23" s="116">
        <v>0</v>
      </c>
      <c r="H23" s="173">
        <v>0</v>
      </c>
      <c r="I23" s="116">
        <v>0</v>
      </c>
      <c r="J23" s="116">
        <v>0</v>
      </c>
      <c r="K23" s="116">
        <v>218</v>
      </c>
      <c r="L23" s="173">
        <v>0</v>
      </c>
      <c r="M23" s="116">
        <v>120</v>
      </c>
      <c r="N23" s="173">
        <v>0</v>
      </c>
      <c r="O23" s="116">
        <v>192</v>
      </c>
      <c r="P23" s="173">
        <v>0</v>
      </c>
      <c r="Q23" s="116">
        <v>15</v>
      </c>
      <c r="R23" s="173">
        <v>0</v>
      </c>
      <c r="S23" s="116">
        <v>545</v>
      </c>
      <c r="T23" s="116">
        <v>0</v>
      </c>
      <c r="U23" s="73">
        <v>260</v>
      </c>
      <c r="V23" s="116">
        <v>2</v>
      </c>
      <c r="W23" s="141">
        <v>0</v>
      </c>
      <c r="X23" s="141">
        <v>48</v>
      </c>
      <c r="Y23" s="141">
        <v>72</v>
      </c>
      <c r="Z23" s="49">
        <v>4</v>
      </c>
      <c r="AA23" s="49">
        <v>6</v>
      </c>
      <c r="AB23" s="49">
        <v>0</v>
      </c>
      <c r="AC23" s="49">
        <v>10</v>
      </c>
      <c r="AD23" s="129">
        <v>47</v>
      </c>
      <c r="AE23" s="129">
        <v>0</v>
      </c>
      <c r="AF23" s="116">
        <v>449</v>
      </c>
      <c r="AG23" s="49">
        <v>192</v>
      </c>
      <c r="AH23" s="49">
        <v>0</v>
      </c>
      <c r="AI23" s="129">
        <v>104</v>
      </c>
      <c r="AJ23" s="49">
        <v>72</v>
      </c>
      <c r="AK23" s="49">
        <v>0</v>
      </c>
      <c r="AL23" s="49">
        <v>1</v>
      </c>
      <c r="AM23" s="49">
        <v>0</v>
      </c>
      <c r="AN23" s="49">
        <v>69</v>
      </c>
      <c r="AO23" s="49">
        <v>96</v>
      </c>
      <c r="AP23" s="49">
        <v>0</v>
      </c>
      <c r="AQ23" s="49">
        <v>96</v>
      </c>
      <c r="AR23" s="49">
        <v>0</v>
      </c>
      <c r="AS23" s="116">
        <v>192</v>
      </c>
      <c r="AT23" s="116">
        <v>0</v>
      </c>
      <c r="AU23" s="116">
        <v>144</v>
      </c>
      <c r="AV23" s="119">
        <v>55</v>
      </c>
      <c r="AW23" s="116">
        <v>0</v>
      </c>
      <c r="AX23" s="116">
        <v>97</v>
      </c>
      <c r="AY23" s="116">
        <v>193</v>
      </c>
      <c r="AZ23" s="116">
        <v>0</v>
      </c>
      <c r="BA23" s="116">
        <v>0</v>
      </c>
      <c r="BB23" s="116">
        <v>144</v>
      </c>
      <c r="BC23" s="116">
        <v>97</v>
      </c>
      <c r="BD23" s="116">
        <v>96</v>
      </c>
      <c r="BE23" s="116">
        <v>0</v>
      </c>
      <c r="BF23" s="116">
        <v>0</v>
      </c>
      <c r="BG23" s="49">
        <v>0</v>
      </c>
      <c r="BH23" s="49">
        <v>248</v>
      </c>
      <c r="BI23" s="49">
        <v>48</v>
      </c>
      <c r="BJ23" s="49">
        <v>0</v>
      </c>
      <c r="BK23" s="49">
        <v>144</v>
      </c>
      <c r="BL23" s="49">
        <v>97</v>
      </c>
      <c r="BM23" s="49">
        <v>11</v>
      </c>
      <c r="BN23" s="49">
        <v>1</v>
      </c>
      <c r="BO23" s="49">
        <v>0</v>
      </c>
      <c r="BP23" s="49">
        <v>8</v>
      </c>
      <c r="BQ23" s="116">
        <v>48</v>
      </c>
      <c r="BR23" s="116">
        <v>2</v>
      </c>
      <c r="BS23" s="141">
        <v>12</v>
      </c>
      <c r="BT23" s="141">
        <v>145</v>
      </c>
      <c r="BU23" s="49">
        <v>0</v>
      </c>
      <c r="BV23" s="49">
        <v>0</v>
      </c>
      <c r="BW23" s="49">
        <v>144</v>
      </c>
      <c r="BX23" s="49">
        <v>0</v>
      </c>
      <c r="BY23" s="49">
        <v>0</v>
      </c>
      <c r="BZ23" s="49">
        <v>1</v>
      </c>
      <c r="CA23" s="49">
        <v>0</v>
      </c>
      <c r="CB23" s="49">
        <v>5</v>
      </c>
      <c r="CC23" s="119">
        <v>0</v>
      </c>
      <c r="CD23" s="119">
        <v>0</v>
      </c>
      <c r="CE23" s="49">
        <v>0</v>
      </c>
      <c r="CF23" s="141">
        <v>0</v>
      </c>
      <c r="CG23" s="141">
        <v>1</v>
      </c>
      <c r="CH23" s="141">
        <v>0</v>
      </c>
      <c r="CI23" s="141">
        <v>4</v>
      </c>
      <c r="CJ23" s="141">
        <v>325</v>
      </c>
      <c r="CK23" s="141">
        <v>12</v>
      </c>
      <c r="CL23" s="195">
        <v>2</v>
      </c>
      <c r="CM23" s="141">
        <v>180</v>
      </c>
      <c r="CN23" s="141">
        <v>0</v>
      </c>
      <c r="CO23" s="119">
        <v>181</v>
      </c>
      <c r="CP23" s="119">
        <v>0</v>
      </c>
      <c r="CQ23" s="116">
        <v>0</v>
      </c>
      <c r="CR23" s="49">
        <v>665</v>
      </c>
      <c r="CS23" s="49">
        <v>0</v>
      </c>
      <c r="CT23" s="196">
        <v>0</v>
      </c>
      <c r="CU23" s="49">
        <v>194</v>
      </c>
      <c r="CV23" s="49">
        <v>77</v>
      </c>
      <c r="CW23" s="49">
        <v>0</v>
      </c>
      <c r="CX23" s="49">
        <v>0</v>
      </c>
      <c r="CY23" s="49">
        <v>0</v>
      </c>
      <c r="CZ23" s="141">
        <v>0</v>
      </c>
      <c r="DA23" s="201">
        <v>21</v>
      </c>
      <c r="DB23" s="166">
        <v>0</v>
      </c>
      <c r="DC23" s="204">
        <v>198</v>
      </c>
      <c r="DD23" s="166">
        <v>0</v>
      </c>
      <c r="DE23" s="204">
        <v>0</v>
      </c>
      <c r="DF23" s="166">
        <v>0</v>
      </c>
      <c r="DG23" s="204">
        <v>0</v>
      </c>
      <c r="DH23" s="166">
        <v>0</v>
      </c>
      <c r="DI23" s="204">
        <v>0</v>
      </c>
      <c r="DJ23" s="166">
        <v>0</v>
      </c>
      <c r="DK23" s="49">
        <v>287</v>
      </c>
      <c r="DL23" s="141">
        <v>0</v>
      </c>
      <c r="DM23" s="201">
        <v>0</v>
      </c>
      <c r="DN23" s="166">
        <v>0</v>
      </c>
      <c r="DO23" s="204">
        <v>432</v>
      </c>
      <c r="DP23" s="201">
        <v>480</v>
      </c>
      <c r="DQ23" s="166">
        <v>334</v>
      </c>
      <c r="DR23" s="204">
        <v>288</v>
      </c>
      <c r="DS23" s="166">
        <v>0</v>
      </c>
      <c r="DT23" s="49">
        <f t="shared" si="0"/>
        <v>814</v>
      </c>
      <c r="DU23" s="204">
        <v>0</v>
      </c>
      <c r="DV23" s="166">
        <v>7</v>
      </c>
      <c r="DW23" s="166">
        <v>479</v>
      </c>
      <c r="DX23" s="166">
        <v>288</v>
      </c>
      <c r="DY23" s="204">
        <v>0</v>
      </c>
      <c r="DZ23" s="166">
        <v>0</v>
      </c>
      <c r="EA23" s="204">
        <v>0</v>
      </c>
      <c r="EB23" s="166">
        <v>0</v>
      </c>
      <c r="EC23" s="204">
        <v>842</v>
      </c>
      <c r="ED23" s="166">
        <v>0</v>
      </c>
      <c r="EE23" s="166">
        <v>3</v>
      </c>
      <c r="EF23" s="166">
        <v>0</v>
      </c>
      <c r="EG23" s="166">
        <v>655</v>
      </c>
      <c r="EH23" s="204">
        <v>180</v>
      </c>
      <c r="EI23" s="166">
        <v>110</v>
      </c>
      <c r="EJ23" s="235">
        <v>0</v>
      </c>
      <c r="EK23" s="204">
        <v>0</v>
      </c>
      <c r="EL23" s="166">
        <v>158</v>
      </c>
      <c r="EM23" s="204">
        <v>0</v>
      </c>
      <c r="EN23" s="166">
        <v>169</v>
      </c>
      <c r="EO23" s="204">
        <v>119</v>
      </c>
      <c r="EP23" s="166">
        <v>0</v>
      </c>
      <c r="EQ23" s="204">
        <v>72</v>
      </c>
      <c r="ER23" s="248">
        <v>169</v>
      </c>
      <c r="ES23" s="204">
        <v>0</v>
      </c>
      <c r="ET23" s="166">
        <v>0</v>
      </c>
      <c r="EU23" s="204">
        <v>119</v>
      </c>
      <c r="EV23" s="185">
        <v>0</v>
      </c>
      <c r="EW23" s="166">
        <v>0</v>
      </c>
      <c r="EX23" s="166">
        <v>3</v>
      </c>
      <c r="EY23" s="204">
        <v>14</v>
      </c>
      <c r="EZ23" s="235">
        <v>18</v>
      </c>
      <c r="FA23" s="258">
        <v>1</v>
      </c>
      <c r="FB23" s="235">
        <v>0</v>
      </c>
      <c r="FC23" s="263">
        <v>1</v>
      </c>
      <c r="FD23" s="264">
        <v>56</v>
      </c>
      <c r="FE23" s="204">
        <v>0</v>
      </c>
      <c r="FF23" s="273">
        <v>437</v>
      </c>
      <c r="FG23" s="273">
        <v>539</v>
      </c>
      <c r="FH23" s="267">
        <v>322</v>
      </c>
      <c r="FI23" s="273">
        <v>837</v>
      </c>
      <c r="FJ23" s="273">
        <v>288</v>
      </c>
      <c r="FK23" s="267">
        <v>817</v>
      </c>
      <c r="FL23" s="235"/>
      <c r="FM23" s="258"/>
      <c r="FN23" s="235"/>
      <c r="FO23" s="263"/>
      <c r="FP23" s="264"/>
      <c r="FQ23" s="204"/>
      <c r="FR23" s="273"/>
      <c r="FS23" s="267"/>
      <c r="FT23" s="273"/>
    </row>
    <row r="24" spans="2:176">
      <c r="B24" s="43" t="s">
        <v>138</v>
      </c>
      <c r="C24" s="119">
        <v>336</v>
      </c>
      <c r="D24" s="116">
        <v>747</v>
      </c>
      <c r="E24" s="173">
        <v>1047</v>
      </c>
      <c r="F24" s="119">
        <v>1149</v>
      </c>
      <c r="G24" s="116">
        <v>0</v>
      </c>
      <c r="H24" s="173">
        <v>0</v>
      </c>
      <c r="I24" s="116">
        <v>1</v>
      </c>
      <c r="J24" s="116">
        <v>118</v>
      </c>
      <c r="K24" s="116">
        <v>96</v>
      </c>
      <c r="L24" s="173">
        <v>0</v>
      </c>
      <c r="M24" s="116">
        <v>0</v>
      </c>
      <c r="N24" s="173">
        <v>136</v>
      </c>
      <c r="O24" s="116">
        <v>1</v>
      </c>
      <c r="P24" s="173">
        <v>214</v>
      </c>
      <c r="Q24" s="116">
        <v>93</v>
      </c>
      <c r="R24" s="173">
        <v>100</v>
      </c>
      <c r="S24" s="116">
        <v>759</v>
      </c>
      <c r="T24" s="116">
        <v>0</v>
      </c>
      <c r="U24" s="73">
        <v>0</v>
      </c>
      <c r="V24" s="116">
        <v>184</v>
      </c>
      <c r="W24" s="141">
        <v>0</v>
      </c>
      <c r="X24" s="141">
        <v>215</v>
      </c>
      <c r="Y24" s="141">
        <v>6</v>
      </c>
      <c r="Z24" s="49">
        <v>0</v>
      </c>
      <c r="AA24" s="49">
        <v>56</v>
      </c>
      <c r="AB24" s="49">
        <v>240</v>
      </c>
      <c r="AC24" s="49">
        <v>32</v>
      </c>
      <c r="AD24" s="129">
        <v>0</v>
      </c>
      <c r="AE24" s="129">
        <v>0</v>
      </c>
      <c r="AF24" s="116">
        <v>733</v>
      </c>
      <c r="AG24" s="49">
        <v>240</v>
      </c>
      <c r="AH24" s="49">
        <v>0</v>
      </c>
      <c r="AI24" s="129">
        <v>826</v>
      </c>
      <c r="AJ24" s="49">
        <v>0</v>
      </c>
      <c r="AK24" s="49">
        <v>0</v>
      </c>
      <c r="AL24" s="49">
        <v>4</v>
      </c>
      <c r="AM24" s="49">
        <v>0</v>
      </c>
      <c r="AN24" s="49">
        <v>86</v>
      </c>
      <c r="AO24" s="49">
        <v>17</v>
      </c>
      <c r="AP24" s="49">
        <v>288</v>
      </c>
      <c r="AQ24" s="49">
        <v>0</v>
      </c>
      <c r="AR24" s="49">
        <v>6</v>
      </c>
      <c r="AS24" s="116">
        <v>9</v>
      </c>
      <c r="AT24" s="116">
        <v>2</v>
      </c>
      <c r="AU24" s="116">
        <v>0</v>
      </c>
      <c r="AV24" s="119">
        <v>0</v>
      </c>
      <c r="AW24" s="116">
        <v>2</v>
      </c>
      <c r="AX24" s="116">
        <v>5</v>
      </c>
      <c r="AY24" s="116">
        <v>54</v>
      </c>
      <c r="AZ24" s="116">
        <v>0</v>
      </c>
      <c r="BA24" s="116">
        <v>0</v>
      </c>
      <c r="BB24" s="116">
        <v>0</v>
      </c>
      <c r="BC24" s="116">
        <v>0</v>
      </c>
      <c r="BD24" s="116">
        <v>5</v>
      </c>
      <c r="BE24" s="116">
        <v>0</v>
      </c>
      <c r="BF24" s="116">
        <v>37</v>
      </c>
      <c r="BG24" s="49">
        <v>1</v>
      </c>
      <c r="BH24" s="49">
        <v>121</v>
      </c>
      <c r="BI24" s="49">
        <v>1</v>
      </c>
      <c r="BJ24" s="49">
        <v>0</v>
      </c>
      <c r="BK24" s="49">
        <v>216</v>
      </c>
      <c r="BL24" s="49">
        <v>1</v>
      </c>
      <c r="BM24" s="49">
        <v>1</v>
      </c>
      <c r="BN24" s="49">
        <v>194</v>
      </c>
      <c r="BO24" s="49">
        <v>1</v>
      </c>
      <c r="BP24" s="49">
        <v>0</v>
      </c>
      <c r="BQ24" s="116">
        <v>2</v>
      </c>
      <c r="BR24" s="116">
        <v>0</v>
      </c>
      <c r="BS24" s="141">
        <v>7</v>
      </c>
      <c r="BT24" s="141">
        <v>0</v>
      </c>
      <c r="BU24" s="49">
        <v>20</v>
      </c>
      <c r="BV24" s="49">
        <v>0</v>
      </c>
      <c r="BW24" s="49">
        <v>0</v>
      </c>
      <c r="BX24" s="49">
        <v>27</v>
      </c>
      <c r="BY24" s="49">
        <v>0</v>
      </c>
      <c r="BZ24" s="49">
        <v>0</v>
      </c>
      <c r="CA24" s="49">
        <v>16</v>
      </c>
      <c r="CB24" s="49">
        <v>0</v>
      </c>
      <c r="CC24" s="119">
        <v>0</v>
      </c>
      <c r="CD24" s="119">
        <v>192</v>
      </c>
      <c r="CE24" s="49">
        <v>0</v>
      </c>
      <c r="CF24" s="141">
        <v>0</v>
      </c>
      <c r="CG24" s="141">
        <v>126</v>
      </c>
      <c r="CH24" s="141">
        <v>0</v>
      </c>
      <c r="CI24" s="141">
        <v>0</v>
      </c>
      <c r="CJ24" s="141">
        <v>14</v>
      </c>
      <c r="CK24" s="141">
        <v>158</v>
      </c>
      <c r="CL24" s="195">
        <v>0</v>
      </c>
      <c r="CM24" s="141">
        <v>0</v>
      </c>
      <c r="CN24" s="141">
        <v>1</v>
      </c>
      <c r="CO24" s="119">
        <v>0</v>
      </c>
      <c r="CP24" s="119">
        <v>276</v>
      </c>
      <c r="CQ24" s="116">
        <v>1</v>
      </c>
      <c r="CR24" s="49">
        <v>0</v>
      </c>
      <c r="CS24" s="49">
        <v>0</v>
      </c>
      <c r="CT24" s="196">
        <v>0</v>
      </c>
      <c r="CU24" s="49">
        <v>0</v>
      </c>
      <c r="CV24" s="49">
        <v>0</v>
      </c>
      <c r="CW24" s="49">
        <v>0</v>
      </c>
      <c r="CX24" s="49">
        <v>6</v>
      </c>
      <c r="CY24" s="49">
        <v>0</v>
      </c>
      <c r="CZ24" s="141">
        <v>20</v>
      </c>
      <c r="DA24" s="201">
        <v>0</v>
      </c>
      <c r="DB24" s="166">
        <v>0</v>
      </c>
      <c r="DC24" s="204">
        <v>0</v>
      </c>
      <c r="DD24" s="166">
        <v>1</v>
      </c>
      <c r="DE24" s="204">
        <v>136</v>
      </c>
      <c r="DF24" s="166">
        <v>136</v>
      </c>
      <c r="DG24" s="204">
        <v>0</v>
      </c>
      <c r="DH24" s="166">
        <v>0</v>
      </c>
      <c r="DI24" s="204">
        <v>0</v>
      </c>
      <c r="DJ24" s="166">
        <v>0</v>
      </c>
      <c r="DK24" s="49">
        <v>0</v>
      </c>
      <c r="DL24" s="141">
        <v>136</v>
      </c>
      <c r="DM24" s="201">
        <v>0</v>
      </c>
      <c r="DN24" s="166">
        <v>0</v>
      </c>
      <c r="DO24" s="204">
        <v>75</v>
      </c>
      <c r="DP24" s="201">
        <v>8</v>
      </c>
      <c r="DQ24" s="166">
        <v>0</v>
      </c>
      <c r="DR24" s="204">
        <v>27</v>
      </c>
      <c r="DS24" s="166">
        <v>153</v>
      </c>
      <c r="DT24" s="49">
        <f t="shared" si="0"/>
        <v>8</v>
      </c>
      <c r="DU24" s="204">
        <v>240</v>
      </c>
      <c r="DV24" s="166">
        <v>1</v>
      </c>
      <c r="DW24" s="166">
        <v>240</v>
      </c>
      <c r="DX24" s="166">
        <v>102</v>
      </c>
      <c r="DY24" s="204">
        <v>88</v>
      </c>
      <c r="DZ24" s="166">
        <v>252</v>
      </c>
      <c r="EA24" s="204">
        <v>2</v>
      </c>
      <c r="EB24" s="166">
        <v>32</v>
      </c>
      <c r="EC24" s="204">
        <v>0</v>
      </c>
      <c r="ED24" s="166">
        <v>0</v>
      </c>
      <c r="EE24" s="166">
        <v>0</v>
      </c>
      <c r="EF24" s="166">
        <v>0</v>
      </c>
      <c r="EG24" s="166">
        <v>0</v>
      </c>
      <c r="EH24" s="204">
        <v>0</v>
      </c>
      <c r="EI24" s="166">
        <v>0</v>
      </c>
      <c r="EJ24" s="235">
        <v>2</v>
      </c>
      <c r="EK24" s="204">
        <v>16</v>
      </c>
      <c r="EL24" s="166">
        <v>206</v>
      </c>
      <c r="EM24" s="204">
        <v>2</v>
      </c>
      <c r="EN24" s="166">
        <v>8</v>
      </c>
      <c r="EO24" s="204">
        <v>0</v>
      </c>
      <c r="EP24" s="166">
        <v>0</v>
      </c>
      <c r="EQ24" s="204">
        <v>60</v>
      </c>
      <c r="ER24" s="248">
        <v>3</v>
      </c>
      <c r="ES24" s="204">
        <v>0</v>
      </c>
      <c r="ET24" s="166">
        <v>0</v>
      </c>
      <c r="EU24" s="204">
        <v>4</v>
      </c>
      <c r="EV24" s="185">
        <v>80</v>
      </c>
      <c r="EW24" s="166">
        <v>5</v>
      </c>
      <c r="EX24" s="166">
        <v>199</v>
      </c>
      <c r="EY24" s="204">
        <v>22</v>
      </c>
      <c r="EZ24" s="235">
        <v>4</v>
      </c>
      <c r="FA24" s="258">
        <v>9</v>
      </c>
      <c r="FB24" s="235">
        <v>10</v>
      </c>
      <c r="FC24" s="263">
        <v>10</v>
      </c>
      <c r="FD24" s="264">
        <v>0</v>
      </c>
      <c r="FE24" s="204">
        <v>12</v>
      </c>
      <c r="FF24" s="273">
        <v>38</v>
      </c>
      <c r="FG24" s="273">
        <v>81</v>
      </c>
      <c r="FH24" s="267">
        <v>23</v>
      </c>
      <c r="FI24" s="273">
        <v>34</v>
      </c>
      <c r="FJ24" s="273">
        <v>34</v>
      </c>
      <c r="FK24" s="267">
        <v>2</v>
      </c>
      <c r="FL24" s="235"/>
      <c r="FM24" s="258"/>
      <c r="FN24" s="235"/>
      <c r="FO24" s="263"/>
      <c r="FP24" s="264"/>
      <c r="FQ24" s="204"/>
      <c r="FR24" s="273"/>
      <c r="FS24" s="267"/>
      <c r="FT24" s="273"/>
    </row>
    <row r="25" spans="2:176">
      <c r="B25" s="43" t="s">
        <v>139</v>
      </c>
      <c r="C25" s="119">
        <v>1545</v>
      </c>
      <c r="D25" s="116">
        <v>941</v>
      </c>
      <c r="E25" s="173">
        <v>1712</v>
      </c>
      <c r="F25" s="119">
        <v>3156</v>
      </c>
      <c r="G25" s="116">
        <v>554</v>
      </c>
      <c r="H25" s="173">
        <v>0</v>
      </c>
      <c r="I25" s="116">
        <v>171</v>
      </c>
      <c r="J25" s="116">
        <v>216</v>
      </c>
      <c r="K25" s="116">
        <v>4</v>
      </c>
      <c r="L25" s="173">
        <v>574</v>
      </c>
      <c r="M25" s="116">
        <v>106</v>
      </c>
      <c r="N25" s="173">
        <v>2</v>
      </c>
      <c r="O25" s="116">
        <v>54</v>
      </c>
      <c r="P25" s="173">
        <v>62</v>
      </c>
      <c r="Q25" s="116">
        <v>81</v>
      </c>
      <c r="R25" s="173">
        <v>145</v>
      </c>
      <c r="S25" s="116">
        <v>1969</v>
      </c>
      <c r="T25" s="116">
        <v>70</v>
      </c>
      <c r="U25" s="73">
        <v>20</v>
      </c>
      <c r="V25" s="116">
        <v>2</v>
      </c>
      <c r="W25" s="141">
        <v>182</v>
      </c>
      <c r="X25" s="141">
        <v>2</v>
      </c>
      <c r="Y25" s="141">
        <v>49</v>
      </c>
      <c r="Z25" s="49">
        <v>193</v>
      </c>
      <c r="AA25" s="49">
        <v>0</v>
      </c>
      <c r="AB25" s="49">
        <v>1</v>
      </c>
      <c r="AC25" s="49">
        <v>554</v>
      </c>
      <c r="AD25" s="129">
        <v>149</v>
      </c>
      <c r="AE25" s="129">
        <v>347</v>
      </c>
      <c r="AF25" s="116">
        <v>1569</v>
      </c>
      <c r="AG25" s="49">
        <v>2</v>
      </c>
      <c r="AH25" s="49">
        <v>0</v>
      </c>
      <c r="AI25" s="129">
        <v>82</v>
      </c>
      <c r="AJ25" s="49">
        <v>62</v>
      </c>
      <c r="AK25" s="49">
        <v>5</v>
      </c>
      <c r="AL25" s="49">
        <v>50</v>
      </c>
      <c r="AM25" s="49">
        <v>22</v>
      </c>
      <c r="AN25" s="49">
        <v>46</v>
      </c>
      <c r="AO25" s="49">
        <v>16</v>
      </c>
      <c r="AP25" s="49">
        <v>290</v>
      </c>
      <c r="AQ25" s="49">
        <v>2</v>
      </c>
      <c r="AR25" s="49">
        <v>38</v>
      </c>
      <c r="AS25" s="116">
        <v>191</v>
      </c>
      <c r="AT25" s="116">
        <v>537</v>
      </c>
      <c r="AU25" s="116">
        <v>10</v>
      </c>
      <c r="AV25" s="119">
        <v>114</v>
      </c>
      <c r="AW25" s="116">
        <v>109</v>
      </c>
      <c r="AX25" s="116">
        <v>1</v>
      </c>
      <c r="AY25" s="116">
        <v>24</v>
      </c>
      <c r="AZ25" s="116">
        <v>120</v>
      </c>
      <c r="BA25" s="116">
        <v>1</v>
      </c>
      <c r="BB25" s="116">
        <v>7</v>
      </c>
      <c r="BC25" s="116">
        <v>118</v>
      </c>
      <c r="BD25" s="116">
        <v>4</v>
      </c>
      <c r="BE25" s="116">
        <v>0</v>
      </c>
      <c r="BF25" s="116">
        <v>5</v>
      </c>
      <c r="BG25" s="49">
        <v>145</v>
      </c>
      <c r="BH25" s="49">
        <v>8</v>
      </c>
      <c r="BI25" s="49">
        <v>18</v>
      </c>
      <c r="BJ25" s="49">
        <v>16</v>
      </c>
      <c r="BK25" s="49">
        <v>0</v>
      </c>
      <c r="BL25" s="49">
        <v>388</v>
      </c>
      <c r="BM25" s="49">
        <v>9</v>
      </c>
      <c r="BN25" s="49">
        <v>195</v>
      </c>
      <c r="BO25" s="49">
        <v>316</v>
      </c>
      <c r="BP25" s="49">
        <v>22</v>
      </c>
      <c r="BQ25" s="116">
        <v>434</v>
      </c>
      <c r="BR25" s="116">
        <v>104</v>
      </c>
      <c r="BS25" s="141">
        <v>145</v>
      </c>
      <c r="BT25" s="141">
        <v>3</v>
      </c>
      <c r="BU25" s="49">
        <v>3</v>
      </c>
      <c r="BV25" s="49">
        <v>6</v>
      </c>
      <c r="BW25" s="49">
        <v>151</v>
      </c>
      <c r="BX25" s="49">
        <v>316</v>
      </c>
      <c r="BY25" s="49">
        <v>142</v>
      </c>
      <c r="BZ25" s="49">
        <v>144</v>
      </c>
      <c r="CA25" s="49">
        <v>12</v>
      </c>
      <c r="CB25" s="49">
        <v>6</v>
      </c>
      <c r="CC25" s="119">
        <v>0</v>
      </c>
      <c r="CD25" s="119">
        <v>105</v>
      </c>
      <c r="CE25" s="49">
        <v>4</v>
      </c>
      <c r="CF25" s="141">
        <v>0</v>
      </c>
      <c r="CG25" s="141">
        <v>144</v>
      </c>
      <c r="CH25" s="141">
        <v>3</v>
      </c>
      <c r="CI25" s="141">
        <v>117</v>
      </c>
      <c r="CJ25" s="141">
        <v>491</v>
      </c>
      <c r="CK25" s="141">
        <v>1</v>
      </c>
      <c r="CL25" s="195">
        <v>169</v>
      </c>
      <c r="CM25" s="141">
        <v>113</v>
      </c>
      <c r="CN25" s="141">
        <v>0</v>
      </c>
      <c r="CO25" s="119">
        <v>3</v>
      </c>
      <c r="CP25" s="119">
        <v>116</v>
      </c>
      <c r="CQ25" s="116">
        <v>3</v>
      </c>
      <c r="CR25" s="49">
        <v>2</v>
      </c>
      <c r="CS25" s="49">
        <v>21</v>
      </c>
      <c r="CT25" s="196">
        <v>113</v>
      </c>
      <c r="CU25" s="49">
        <v>3</v>
      </c>
      <c r="CV25" s="49">
        <v>2</v>
      </c>
      <c r="CW25" s="49">
        <v>2</v>
      </c>
      <c r="CX25" s="49">
        <v>112</v>
      </c>
      <c r="CY25" s="49">
        <v>4</v>
      </c>
      <c r="CZ25" s="141">
        <v>0</v>
      </c>
      <c r="DA25" s="201">
        <v>0</v>
      </c>
      <c r="DB25" s="166">
        <v>0</v>
      </c>
      <c r="DC25" s="204">
        <v>32</v>
      </c>
      <c r="DD25" s="166">
        <v>12</v>
      </c>
      <c r="DE25" s="204">
        <v>99</v>
      </c>
      <c r="DF25" s="166">
        <v>0</v>
      </c>
      <c r="DG25" s="204">
        <v>0</v>
      </c>
      <c r="DH25" s="166">
        <v>0</v>
      </c>
      <c r="DI25" s="204">
        <v>2</v>
      </c>
      <c r="DJ25" s="166">
        <v>0</v>
      </c>
      <c r="DK25" s="49">
        <v>0</v>
      </c>
      <c r="DL25" s="141">
        <v>450</v>
      </c>
      <c r="DM25" s="201">
        <v>210</v>
      </c>
      <c r="DN25" s="166">
        <v>1</v>
      </c>
      <c r="DO25" s="204">
        <v>243</v>
      </c>
      <c r="DP25" s="201">
        <v>1</v>
      </c>
      <c r="DQ25" s="166">
        <v>0</v>
      </c>
      <c r="DR25" s="204">
        <v>204</v>
      </c>
      <c r="DS25" s="166">
        <v>0</v>
      </c>
      <c r="DT25" s="49">
        <f t="shared" si="0"/>
        <v>1</v>
      </c>
      <c r="DU25" s="204">
        <v>2</v>
      </c>
      <c r="DV25" s="166">
        <v>1</v>
      </c>
      <c r="DW25" s="166">
        <v>204</v>
      </c>
      <c r="DX25" s="166">
        <v>421</v>
      </c>
      <c r="DY25" s="204">
        <v>0</v>
      </c>
      <c r="DZ25" s="166">
        <v>62</v>
      </c>
      <c r="EA25" s="204">
        <v>0</v>
      </c>
      <c r="EB25" s="166">
        <v>322</v>
      </c>
      <c r="EC25" s="204">
        <v>272</v>
      </c>
      <c r="ED25" s="166">
        <v>0</v>
      </c>
      <c r="EE25" s="166">
        <v>2</v>
      </c>
      <c r="EF25" s="166">
        <v>38</v>
      </c>
      <c r="EG25" s="166">
        <v>265</v>
      </c>
      <c r="EH25" s="204">
        <v>3</v>
      </c>
      <c r="EI25" s="166">
        <v>4</v>
      </c>
      <c r="EJ25" s="235">
        <v>0</v>
      </c>
      <c r="EK25" s="204">
        <v>0</v>
      </c>
      <c r="EL25" s="166">
        <v>0</v>
      </c>
      <c r="EM25" s="204">
        <v>126</v>
      </c>
      <c r="EN25" s="166">
        <v>143</v>
      </c>
      <c r="EO25" s="204">
        <v>189</v>
      </c>
      <c r="EP25" s="166">
        <v>219</v>
      </c>
      <c r="EQ25" s="204">
        <v>1</v>
      </c>
      <c r="ER25" s="248">
        <v>396</v>
      </c>
      <c r="ES25" s="204">
        <v>191</v>
      </c>
      <c r="ET25" s="166">
        <v>3</v>
      </c>
      <c r="EU25" s="204">
        <v>14</v>
      </c>
      <c r="EV25" s="185">
        <v>345</v>
      </c>
      <c r="EW25" s="166">
        <v>5</v>
      </c>
      <c r="EX25" s="166">
        <v>1</v>
      </c>
      <c r="EY25" s="204">
        <v>694</v>
      </c>
      <c r="EZ25" s="235">
        <v>4</v>
      </c>
      <c r="FA25" s="258">
        <v>3</v>
      </c>
      <c r="FB25" s="235">
        <v>3</v>
      </c>
      <c r="FC25" s="263">
        <v>12</v>
      </c>
      <c r="FD25" s="264">
        <v>286</v>
      </c>
      <c r="FE25" s="204">
        <v>0</v>
      </c>
      <c r="FF25" s="273">
        <v>11</v>
      </c>
      <c r="FG25" s="273">
        <v>71</v>
      </c>
      <c r="FH25" s="267">
        <v>1250</v>
      </c>
      <c r="FI25" s="273">
        <v>134</v>
      </c>
      <c r="FJ25" s="273">
        <v>4</v>
      </c>
      <c r="FK25" s="267">
        <v>253</v>
      </c>
      <c r="FL25" s="235"/>
      <c r="FM25" s="258"/>
      <c r="FN25" s="235"/>
      <c r="FO25" s="263"/>
      <c r="FP25" s="264"/>
      <c r="FQ25" s="204"/>
      <c r="FR25" s="273"/>
      <c r="FS25" s="267"/>
      <c r="FT25" s="273"/>
    </row>
    <row r="26" spans="2:176">
      <c r="B26" s="43" t="s">
        <v>140</v>
      </c>
      <c r="C26" s="119">
        <v>0</v>
      </c>
      <c r="D26" s="116">
        <v>0</v>
      </c>
      <c r="E26" s="173">
        <v>0</v>
      </c>
      <c r="F26" s="119">
        <v>108</v>
      </c>
      <c r="G26" s="116">
        <v>0</v>
      </c>
      <c r="H26" s="173">
        <v>0</v>
      </c>
      <c r="I26" s="116">
        <v>0</v>
      </c>
      <c r="J26" s="116">
        <v>0</v>
      </c>
      <c r="K26" s="116">
        <v>0</v>
      </c>
      <c r="L26" s="173">
        <v>0</v>
      </c>
      <c r="M26" s="116">
        <v>0</v>
      </c>
      <c r="N26" s="173">
        <v>0</v>
      </c>
      <c r="O26" s="116">
        <v>0</v>
      </c>
      <c r="P26" s="173">
        <v>0</v>
      </c>
      <c r="Q26" s="116">
        <v>0</v>
      </c>
      <c r="R26" s="173">
        <v>0</v>
      </c>
      <c r="S26" s="116">
        <v>0</v>
      </c>
      <c r="T26" s="116">
        <v>0</v>
      </c>
      <c r="U26" s="73">
        <v>0</v>
      </c>
      <c r="V26" s="116">
        <v>0</v>
      </c>
      <c r="W26" s="141">
        <v>0</v>
      </c>
      <c r="X26" s="141">
        <v>4</v>
      </c>
      <c r="Y26" s="141">
        <v>0</v>
      </c>
      <c r="Z26" s="49">
        <v>17</v>
      </c>
      <c r="AA26" s="49">
        <v>0</v>
      </c>
      <c r="AB26" s="49">
        <v>0</v>
      </c>
      <c r="AC26" s="49">
        <v>28</v>
      </c>
      <c r="AD26" s="129">
        <v>0</v>
      </c>
      <c r="AE26" s="129">
        <v>0</v>
      </c>
      <c r="AF26" s="116">
        <v>49</v>
      </c>
      <c r="AG26" s="49">
        <v>0</v>
      </c>
      <c r="AH26" s="49">
        <v>0</v>
      </c>
      <c r="AI26" s="129">
        <v>15</v>
      </c>
      <c r="AJ26" s="49">
        <v>0</v>
      </c>
      <c r="AK26" s="49">
        <v>0</v>
      </c>
      <c r="AL26" s="49">
        <v>0</v>
      </c>
      <c r="AM26" s="49">
        <v>0</v>
      </c>
      <c r="AN26" s="49">
        <v>0</v>
      </c>
      <c r="AO26" s="49">
        <v>2</v>
      </c>
      <c r="AP26" s="49">
        <v>5</v>
      </c>
      <c r="AQ26" s="49">
        <v>0</v>
      </c>
      <c r="AR26" s="49">
        <v>0</v>
      </c>
      <c r="AS26" s="116">
        <v>0</v>
      </c>
      <c r="AT26" s="116">
        <v>0</v>
      </c>
      <c r="AU26" s="116">
        <v>0</v>
      </c>
      <c r="AV26" s="119">
        <v>0</v>
      </c>
      <c r="AW26" s="116">
        <v>0</v>
      </c>
      <c r="AX26" s="116">
        <v>0</v>
      </c>
      <c r="AY26" s="116">
        <v>1</v>
      </c>
      <c r="AZ26" s="116">
        <v>0</v>
      </c>
      <c r="BA26" s="116">
        <v>0</v>
      </c>
      <c r="BB26" s="116">
        <v>0</v>
      </c>
      <c r="BC26" s="116">
        <v>0</v>
      </c>
      <c r="BD26" s="116">
        <v>0</v>
      </c>
      <c r="BE26" s="116">
        <v>0</v>
      </c>
      <c r="BF26" s="116">
        <v>0</v>
      </c>
      <c r="BG26" s="49">
        <v>0</v>
      </c>
      <c r="BH26" s="49">
        <v>0</v>
      </c>
      <c r="BI26" s="49">
        <v>0</v>
      </c>
      <c r="BJ26" s="49">
        <v>0</v>
      </c>
      <c r="BK26" s="49">
        <v>0</v>
      </c>
      <c r="BL26" s="49">
        <v>0</v>
      </c>
      <c r="BM26" s="49">
        <v>0</v>
      </c>
      <c r="BN26" s="49">
        <v>1</v>
      </c>
      <c r="BO26" s="49">
        <v>8</v>
      </c>
      <c r="BP26" s="49">
        <v>0</v>
      </c>
      <c r="BQ26" s="116">
        <v>0</v>
      </c>
      <c r="BR26" s="116">
        <v>2</v>
      </c>
      <c r="BS26" s="141">
        <v>0</v>
      </c>
      <c r="BT26" s="141">
        <v>0</v>
      </c>
      <c r="BU26" s="49">
        <v>0</v>
      </c>
      <c r="BV26" s="49">
        <v>0</v>
      </c>
      <c r="BW26" s="49">
        <v>0</v>
      </c>
      <c r="BX26" s="49">
        <v>0</v>
      </c>
      <c r="BY26" s="49">
        <v>0</v>
      </c>
      <c r="BZ26" s="49">
        <v>0</v>
      </c>
      <c r="CA26" s="49">
        <v>0</v>
      </c>
      <c r="CB26" s="49">
        <v>0</v>
      </c>
      <c r="CC26" s="119">
        <v>0</v>
      </c>
      <c r="CD26" s="119">
        <v>0</v>
      </c>
      <c r="CE26" s="49">
        <v>0</v>
      </c>
      <c r="CF26" s="141">
        <v>0</v>
      </c>
      <c r="CG26" s="141">
        <v>0</v>
      </c>
      <c r="CH26" s="141">
        <v>0</v>
      </c>
      <c r="CI26" s="141">
        <v>0</v>
      </c>
      <c r="CJ26" s="141">
        <v>0</v>
      </c>
      <c r="CK26" s="141">
        <v>0</v>
      </c>
      <c r="CL26" s="195">
        <v>16</v>
      </c>
      <c r="CM26" s="141">
        <v>0</v>
      </c>
      <c r="CN26" s="141">
        <v>0</v>
      </c>
      <c r="CO26" s="119">
        <v>0</v>
      </c>
      <c r="CP26" s="119">
        <v>2</v>
      </c>
      <c r="CQ26" s="116">
        <v>0</v>
      </c>
      <c r="CR26" s="49">
        <v>0</v>
      </c>
      <c r="CS26" s="49">
        <v>18</v>
      </c>
      <c r="CT26" s="196">
        <v>0</v>
      </c>
      <c r="CU26" s="49">
        <v>0</v>
      </c>
      <c r="CV26" s="49">
        <v>0</v>
      </c>
      <c r="CW26" s="49">
        <v>0</v>
      </c>
      <c r="CX26" s="49">
        <v>0</v>
      </c>
      <c r="CY26" s="49">
        <v>0</v>
      </c>
      <c r="CZ26" s="141">
        <v>0</v>
      </c>
      <c r="DA26" s="201">
        <v>0</v>
      </c>
      <c r="DB26" s="166">
        <v>0</v>
      </c>
      <c r="DC26" s="204">
        <v>0</v>
      </c>
      <c r="DD26" s="166">
        <v>0</v>
      </c>
      <c r="DE26" s="204">
        <v>0</v>
      </c>
      <c r="DF26" s="166">
        <v>0</v>
      </c>
      <c r="DG26" s="204">
        <v>0</v>
      </c>
      <c r="DH26" s="166">
        <v>0</v>
      </c>
      <c r="DI26" s="204">
        <v>0</v>
      </c>
      <c r="DJ26" s="166">
        <v>0</v>
      </c>
      <c r="DK26" s="49">
        <v>0</v>
      </c>
      <c r="DL26" s="141">
        <v>0</v>
      </c>
      <c r="DM26" s="201">
        <v>0</v>
      </c>
      <c r="DN26" s="166">
        <v>2</v>
      </c>
      <c r="DO26" s="204">
        <v>0</v>
      </c>
      <c r="DP26" s="201">
        <v>0</v>
      </c>
      <c r="DQ26" s="166">
        <v>9</v>
      </c>
      <c r="DR26" s="204">
        <v>8</v>
      </c>
      <c r="DS26" s="166">
        <v>8</v>
      </c>
      <c r="DT26" s="49">
        <f t="shared" si="0"/>
        <v>9</v>
      </c>
      <c r="DU26" s="204">
        <v>0</v>
      </c>
      <c r="DV26" s="166">
        <v>0</v>
      </c>
      <c r="DW26" s="166">
        <v>12</v>
      </c>
      <c r="DX26" s="166">
        <v>0</v>
      </c>
      <c r="DY26" s="204">
        <v>0</v>
      </c>
      <c r="DZ26" s="166">
        <v>0</v>
      </c>
      <c r="EA26" s="204">
        <v>0</v>
      </c>
      <c r="EB26" s="166">
        <v>0</v>
      </c>
      <c r="EC26" s="204">
        <v>0</v>
      </c>
      <c r="ED26" s="166">
        <v>0</v>
      </c>
      <c r="EE26" s="166">
        <v>0</v>
      </c>
      <c r="EF26" s="166">
        <v>0</v>
      </c>
      <c r="EG26" s="166">
        <v>0</v>
      </c>
      <c r="EH26" s="204">
        <v>0</v>
      </c>
      <c r="EI26" s="166">
        <v>0</v>
      </c>
      <c r="EJ26" s="235">
        <v>0</v>
      </c>
      <c r="EK26" s="204">
        <v>0</v>
      </c>
      <c r="EL26" s="166">
        <v>0</v>
      </c>
      <c r="EM26" s="204">
        <v>0</v>
      </c>
      <c r="EN26" s="166">
        <v>16</v>
      </c>
      <c r="EO26" s="204">
        <v>0</v>
      </c>
      <c r="EP26" s="166">
        <v>0</v>
      </c>
      <c r="EQ26" s="204">
        <v>10</v>
      </c>
      <c r="ER26" s="248">
        <v>0</v>
      </c>
      <c r="ES26" s="204">
        <v>0</v>
      </c>
      <c r="ET26" s="166">
        <v>0</v>
      </c>
      <c r="EU26" s="204">
        <v>0</v>
      </c>
      <c r="EV26" s="185">
        <v>0</v>
      </c>
      <c r="EW26" s="166">
        <v>0</v>
      </c>
      <c r="EX26" s="166">
        <v>0</v>
      </c>
      <c r="EY26" s="204">
        <v>16</v>
      </c>
      <c r="EZ26" s="235">
        <v>0</v>
      </c>
      <c r="FA26" s="258">
        <v>0</v>
      </c>
      <c r="FB26" s="235">
        <v>3</v>
      </c>
      <c r="FC26" s="263">
        <v>0</v>
      </c>
      <c r="FD26" s="264">
        <v>0</v>
      </c>
      <c r="FE26" s="204">
        <v>0</v>
      </c>
      <c r="FF26" s="273">
        <v>0</v>
      </c>
      <c r="FG26" s="273">
        <v>0</v>
      </c>
      <c r="FH26" s="267">
        <v>0</v>
      </c>
      <c r="FI26" s="273">
        <v>140</v>
      </c>
      <c r="FJ26" s="273">
        <v>14</v>
      </c>
      <c r="FK26" s="267">
        <v>20</v>
      </c>
      <c r="FL26" s="235"/>
      <c r="FM26" s="258"/>
      <c r="FN26" s="235"/>
      <c r="FO26" s="263"/>
      <c r="FP26" s="264"/>
      <c r="FQ26" s="204"/>
      <c r="FR26" s="273"/>
      <c r="FS26" s="267"/>
      <c r="FT26" s="273"/>
    </row>
    <row r="27" spans="2:176">
      <c r="B27" s="43" t="s">
        <v>141</v>
      </c>
      <c r="C27" s="119">
        <v>0</v>
      </c>
      <c r="D27" s="116">
        <v>0</v>
      </c>
      <c r="E27" s="173">
        <v>0</v>
      </c>
      <c r="F27" s="119">
        <v>34</v>
      </c>
      <c r="G27" s="116">
        <v>0</v>
      </c>
      <c r="H27" s="173">
        <v>0</v>
      </c>
      <c r="I27" s="116">
        <v>0</v>
      </c>
      <c r="J27" s="116">
        <v>0</v>
      </c>
      <c r="K27" s="116">
        <v>0</v>
      </c>
      <c r="L27" s="173">
        <v>0</v>
      </c>
      <c r="M27" s="116">
        <v>0</v>
      </c>
      <c r="N27" s="173">
        <v>0</v>
      </c>
      <c r="O27" s="116">
        <v>0</v>
      </c>
      <c r="P27" s="173">
        <v>4</v>
      </c>
      <c r="Q27" s="116">
        <v>0</v>
      </c>
      <c r="R27" s="73">
        <v>32</v>
      </c>
      <c r="S27" s="116">
        <v>36</v>
      </c>
      <c r="T27" s="116">
        <v>0</v>
      </c>
      <c r="U27" s="73">
        <v>0</v>
      </c>
      <c r="V27" s="116">
        <v>0</v>
      </c>
      <c r="W27" s="141">
        <v>0</v>
      </c>
      <c r="X27" s="141">
        <v>0</v>
      </c>
      <c r="Y27" s="141">
        <v>0</v>
      </c>
      <c r="Z27" s="49">
        <v>0</v>
      </c>
      <c r="AA27" s="49">
        <v>40</v>
      </c>
      <c r="AB27" s="49">
        <v>0</v>
      </c>
      <c r="AC27" s="49">
        <v>0</v>
      </c>
      <c r="AD27" s="129">
        <v>0</v>
      </c>
      <c r="AE27" s="129">
        <v>0</v>
      </c>
      <c r="AF27" s="116">
        <v>40</v>
      </c>
      <c r="AG27" s="49">
        <v>0</v>
      </c>
      <c r="AH27" s="49">
        <v>0</v>
      </c>
      <c r="AI27" s="129">
        <v>0</v>
      </c>
      <c r="AJ27" s="49">
        <v>0</v>
      </c>
      <c r="AK27" s="49">
        <v>0</v>
      </c>
      <c r="AL27" s="49">
        <v>0</v>
      </c>
      <c r="AM27" s="49">
        <v>0</v>
      </c>
      <c r="AN27" s="49">
        <v>0</v>
      </c>
      <c r="AO27" s="49">
        <v>55</v>
      </c>
      <c r="AP27" s="49">
        <v>0</v>
      </c>
      <c r="AQ27" s="49">
        <v>0</v>
      </c>
      <c r="AR27" s="49">
        <v>0</v>
      </c>
      <c r="AS27" s="116">
        <v>0</v>
      </c>
      <c r="AT27" s="116">
        <v>1</v>
      </c>
      <c r="AU27" s="116">
        <v>6</v>
      </c>
      <c r="AV27" s="119">
        <v>0</v>
      </c>
      <c r="AW27" s="116">
        <v>0</v>
      </c>
      <c r="AX27" s="116">
        <v>0</v>
      </c>
      <c r="AY27" s="116">
        <v>1</v>
      </c>
      <c r="AZ27" s="116">
        <v>0</v>
      </c>
      <c r="BA27" s="116">
        <v>0</v>
      </c>
      <c r="BB27" s="116">
        <v>0</v>
      </c>
      <c r="BC27" s="116">
        <v>0</v>
      </c>
      <c r="BD27" s="116">
        <v>0</v>
      </c>
      <c r="BE27" s="116">
        <v>0</v>
      </c>
      <c r="BF27" s="116">
        <v>0</v>
      </c>
      <c r="BG27" s="49">
        <v>0</v>
      </c>
      <c r="BH27" s="49">
        <v>0</v>
      </c>
      <c r="BI27" s="49">
        <v>0</v>
      </c>
      <c r="BJ27" s="49">
        <v>0</v>
      </c>
      <c r="BK27" s="49">
        <v>0</v>
      </c>
      <c r="BL27" s="49">
        <v>0</v>
      </c>
      <c r="BM27" s="49">
        <v>0</v>
      </c>
      <c r="BN27" s="49">
        <v>0</v>
      </c>
      <c r="BO27" s="49">
        <v>0</v>
      </c>
      <c r="BP27" s="49">
        <v>63</v>
      </c>
      <c r="BQ27" s="116">
        <v>0</v>
      </c>
      <c r="BR27" s="116">
        <v>0</v>
      </c>
      <c r="BS27" s="141">
        <v>0</v>
      </c>
      <c r="BT27" s="141">
        <v>80</v>
      </c>
      <c r="BU27" s="49">
        <v>0</v>
      </c>
      <c r="BV27" s="49">
        <v>0</v>
      </c>
      <c r="BW27" s="49">
        <v>0</v>
      </c>
      <c r="BX27" s="49">
        <v>0</v>
      </c>
      <c r="BY27" s="49">
        <v>0</v>
      </c>
      <c r="BZ27" s="49">
        <v>0</v>
      </c>
      <c r="CA27" s="49">
        <v>0</v>
      </c>
      <c r="CB27" s="49">
        <v>0</v>
      </c>
      <c r="CC27" s="119">
        <v>6</v>
      </c>
      <c r="CD27" s="119">
        <v>0</v>
      </c>
      <c r="CE27" s="49">
        <v>0</v>
      </c>
      <c r="CF27" s="141">
        <v>0</v>
      </c>
      <c r="CG27" s="141">
        <v>0</v>
      </c>
      <c r="CH27" s="141">
        <v>0</v>
      </c>
      <c r="CI27" s="141">
        <v>0</v>
      </c>
      <c r="CJ27" s="141">
        <v>0</v>
      </c>
      <c r="CK27" s="141">
        <v>0</v>
      </c>
      <c r="CL27" s="195">
        <v>0</v>
      </c>
      <c r="CM27" s="141">
        <v>0</v>
      </c>
      <c r="CN27" s="141">
        <v>0</v>
      </c>
      <c r="CO27" s="119">
        <v>0</v>
      </c>
      <c r="CP27" s="119">
        <v>0</v>
      </c>
      <c r="CQ27" s="116">
        <v>4</v>
      </c>
      <c r="CR27" s="49">
        <v>0</v>
      </c>
      <c r="CS27" s="49">
        <v>227</v>
      </c>
      <c r="CT27" s="196">
        <v>0</v>
      </c>
      <c r="CU27" s="49">
        <v>90</v>
      </c>
      <c r="CV27" s="49">
        <v>24</v>
      </c>
      <c r="CW27" s="49">
        <v>0</v>
      </c>
      <c r="CX27" s="49">
        <v>0</v>
      </c>
      <c r="CY27" s="49">
        <v>0</v>
      </c>
      <c r="CZ27" s="141">
        <v>0</v>
      </c>
      <c r="DA27" s="201">
        <v>0</v>
      </c>
      <c r="DB27" s="166">
        <v>16</v>
      </c>
      <c r="DC27" s="204">
        <v>47</v>
      </c>
      <c r="DD27" s="166">
        <v>0</v>
      </c>
      <c r="DE27" s="204">
        <v>0</v>
      </c>
      <c r="DF27" s="166">
        <v>18</v>
      </c>
      <c r="DG27" s="204">
        <v>0</v>
      </c>
      <c r="DH27" s="166">
        <v>0</v>
      </c>
      <c r="DI27" s="204">
        <v>0</v>
      </c>
      <c r="DJ27" s="166">
        <v>0</v>
      </c>
      <c r="DK27" s="49">
        <v>0</v>
      </c>
      <c r="DL27" s="141">
        <v>0</v>
      </c>
      <c r="DM27" s="201">
        <v>0</v>
      </c>
      <c r="DN27" s="166">
        <v>0</v>
      </c>
      <c r="DO27" s="204">
        <v>16</v>
      </c>
      <c r="DP27" s="201">
        <v>0</v>
      </c>
      <c r="DQ27" s="166">
        <v>0</v>
      </c>
      <c r="DR27" s="204">
        <v>0</v>
      </c>
      <c r="DS27" s="166">
        <v>0</v>
      </c>
      <c r="DT27" s="49">
        <f t="shared" si="0"/>
        <v>0</v>
      </c>
      <c r="DU27" s="204">
        <v>0</v>
      </c>
      <c r="DV27" s="166">
        <v>24</v>
      </c>
      <c r="DW27" s="166">
        <v>0</v>
      </c>
      <c r="DX27" s="166">
        <v>44</v>
      </c>
      <c r="DY27" s="204">
        <v>0</v>
      </c>
      <c r="DZ27" s="166">
        <v>0</v>
      </c>
      <c r="EA27" s="204">
        <v>0</v>
      </c>
      <c r="EB27" s="166">
        <v>17</v>
      </c>
      <c r="EC27" s="204">
        <v>0</v>
      </c>
      <c r="ED27" s="166">
        <v>0</v>
      </c>
      <c r="EE27" s="166">
        <v>0</v>
      </c>
      <c r="EF27" s="166">
        <v>0</v>
      </c>
      <c r="EG27" s="166">
        <v>0</v>
      </c>
      <c r="EH27" s="204">
        <v>0</v>
      </c>
      <c r="EI27" s="166">
        <v>0</v>
      </c>
      <c r="EJ27" s="235">
        <v>0</v>
      </c>
      <c r="EK27" s="204">
        <v>0</v>
      </c>
      <c r="EL27" s="166">
        <v>0</v>
      </c>
      <c r="EM27" s="204">
        <v>338</v>
      </c>
      <c r="EN27" s="166">
        <v>38</v>
      </c>
      <c r="EO27" s="204">
        <v>0</v>
      </c>
      <c r="EP27" s="166">
        <v>0</v>
      </c>
      <c r="EQ27" s="204">
        <v>16</v>
      </c>
      <c r="ER27" s="248">
        <v>0</v>
      </c>
      <c r="ES27" s="204">
        <v>0</v>
      </c>
      <c r="ET27" s="166">
        <v>19</v>
      </c>
      <c r="EU27" s="204">
        <v>0</v>
      </c>
      <c r="EV27" s="185">
        <v>0</v>
      </c>
      <c r="EW27" s="166">
        <v>0</v>
      </c>
      <c r="EX27" s="166">
        <v>0</v>
      </c>
      <c r="EY27" s="204">
        <v>0</v>
      </c>
      <c r="EZ27" s="235">
        <v>0</v>
      </c>
      <c r="FA27" s="258">
        <v>1</v>
      </c>
      <c r="FB27" s="235">
        <v>0</v>
      </c>
      <c r="FC27" s="263">
        <v>1</v>
      </c>
      <c r="FD27" s="264">
        <v>0</v>
      </c>
      <c r="FE27" s="204">
        <v>0</v>
      </c>
      <c r="FF27" s="273">
        <v>0</v>
      </c>
      <c r="FG27" s="273">
        <v>0</v>
      </c>
      <c r="FH27" s="267">
        <v>1</v>
      </c>
      <c r="FI27" s="273">
        <v>36</v>
      </c>
      <c r="FJ27" s="273">
        <v>36</v>
      </c>
      <c r="FK27" s="267">
        <v>73</v>
      </c>
      <c r="FL27" s="235"/>
      <c r="FM27" s="258"/>
      <c r="FN27" s="235"/>
      <c r="FO27" s="263"/>
      <c r="FP27" s="264"/>
      <c r="FQ27" s="204"/>
      <c r="FR27" s="273"/>
      <c r="FS27" s="267"/>
      <c r="FT27" s="273"/>
    </row>
    <row r="28" spans="2:176">
      <c r="B28" s="43" t="s">
        <v>142</v>
      </c>
      <c r="C28" s="119">
        <v>30</v>
      </c>
      <c r="D28" s="116">
        <v>0</v>
      </c>
      <c r="E28" s="173">
        <v>0</v>
      </c>
      <c r="F28" s="119">
        <v>18</v>
      </c>
      <c r="G28" s="116">
        <v>0</v>
      </c>
      <c r="H28" s="173">
        <v>0</v>
      </c>
      <c r="I28" s="116">
        <v>0</v>
      </c>
      <c r="J28" s="116">
        <v>0</v>
      </c>
      <c r="K28" s="116">
        <v>0</v>
      </c>
      <c r="L28" s="173">
        <v>0</v>
      </c>
      <c r="M28" s="116">
        <v>0</v>
      </c>
      <c r="N28" s="173">
        <v>0</v>
      </c>
      <c r="O28" s="116">
        <v>0</v>
      </c>
      <c r="P28" s="173">
        <v>0</v>
      </c>
      <c r="Q28" s="116">
        <v>0</v>
      </c>
      <c r="R28" s="73">
        <v>0</v>
      </c>
      <c r="S28" s="116">
        <v>0</v>
      </c>
      <c r="T28" s="116">
        <v>0</v>
      </c>
      <c r="U28" s="73">
        <v>0</v>
      </c>
      <c r="V28" s="116">
        <v>0</v>
      </c>
      <c r="W28" s="141">
        <v>0</v>
      </c>
      <c r="X28" s="141">
        <v>0</v>
      </c>
      <c r="Y28" s="141">
        <v>0</v>
      </c>
      <c r="Z28" s="49">
        <v>0</v>
      </c>
      <c r="AA28" s="49">
        <v>0</v>
      </c>
      <c r="AB28" s="49">
        <v>0</v>
      </c>
      <c r="AC28" s="49">
        <v>0</v>
      </c>
      <c r="AD28" s="129">
        <v>0</v>
      </c>
      <c r="AE28" s="129">
        <v>0</v>
      </c>
      <c r="AF28" s="116">
        <v>0</v>
      </c>
      <c r="AG28" s="49">
        <v>0</v>
      </c>
      <c r="AH28" s="49">
        <v>0</v>
      </c>
      <c r="AI28" s="129">
        <v>0</v>
      </c>
      <c r="AJ28" s="49">
        <v>0</v>
      </c>
      <c r="AK28" s="49">
        <v>0</v>
      </c>
      <c r="AL28" s="49">
        <v>0</v>
      </c>
      <c r="AM28" s="49">
        <v>0</v>
      </c>
      <c r="AN28" s="49">
        <v>0</v>
      </c>
      <c r="AO28" s="49">
        <v>0</v>
      </c>
      <c r="AP28" s="49">
        <v>0</v>
      </c>
      <c r="AQ28" s="49">
        <v>0</v>
      </c>
      <c r="AR28" s="49">
        <v>0</v>
      </c>
      <c r="AS28" s="116">
        <v>0</v>
      </c>
      <c r="AT28" s="116">
        <v>0</v>
      </c>
      <c r="AU28" s="116">
        <v>0</v>
      </c>
      <c r="AV28" s="119">
        <v>0</v>
      </c>
      <c r="AW28" s="116">
        <v>0</v>
      </c>
      <c r="AX28" s="116">
        <v>0</v>
      </c>
      <c r="AY28" s="116">
        <v>0</v>
      </c>
      <c r="AZ28" s="116">
        <v>0</v>
      </c>
      <c r="BA28" s="116">
        <v>0</v>
      </c>
      <c r="BB28" s="116">
        <v>0</v>
      </c>
      <c r="BC28" s="116">
        <v>36</v>
      </c>
      <c r="BD28" s="116">
        <v>0</v>
      </c>
      <c r="BE28" s="116">
        <v>0</v>
      </c>
      <c r="BF28" s="116">
        <v>0</v>
      </c>
      <c r="BG28" s="49">
        <v>0</v>
      </c>
      <c r="BH28" s="49">
        <v>0</v>
      </c>
      <c r="BI28" s="49">
        <v>0</v>
      </c>
      <c r="BJ28" s="49">
        <v>0</v>
      </c>
      <c r="BK28" s="49">
        <v>0</v>
      </c>
      <c r="BL28" s="49">
        <v>0</v>
      </c>
      <c r="BM28" s="49">
        <v>0</v>
      </c>
      <c r="BN28" s="49">
        <v>0</v>
      </c>
      <c r="BO28" s="49">
        <v>0</v>
      </c>
      <c r="BP28" s="49">
        <v>0</v>
      </c>
      <c r="BQ28" s="116">
        <v>0</v>
      </c>
      <c r="BR28" s="116">
        <v>0</v>
      </c>
      <c r="BS28" s="141">
        <v>0</v>
      </c>
      <c r="BT28" s="141">
        <v>0</v>
      </c>
      <c r="BU28" s="49">
        <v>0</v>
      </c>
      <c r="BV28" s="49">
        <v>0</v>
      </c>
      <c r="BW28" s="49">
        <v>0</v>
      </c>
      <c r="BX28" s="49">
        <v>0</v>
      </c>
      <c r="BY28" s="49">
        <v>0</v>
      </c>
      <c r="BZ28" s="49">
        <v>0</v>
      </c>
      <c r="CA28" s="49">
        <v>0</v>
      </c>
      <c r="CB28" s="49">
        <v>0</v>
      </c>
      <c r="CC28" s="119">
        <v>0</v>
      </c>
      <c r="CD28" s="119">
        <v>0</v>
      </c>
      <c r="CE28" s="49">
        <v>0</v>
      </c>
      <c r="CF28" s="141">
        <v>0</v>
      </c>
      <c r="CG28" s="141">
        <v>0</v>
      </c>
      <c r="CH28" s="141">
        <v>0</v>
      </c>
      <c r="CI28" s="141">
        <v>0</v>
      </c>
      <c r="CJ28" s="141">
        <v>0</v>
      </c>
      <c r="CK28" s="141">
        <v>0</v>
      </c>
      <c r="CL28" s="195">
        <v>0</v>
      </c>
      <c r="CM28" s="141">
        <v>0</v>
      </c>
      <c r="CN28" s="141">
        <v>0</v>
      </c>
      <c r="CO28" s="119">
        <v>0</v>
      </c>
      <c r="CP28" s="119">
        <v>0</v>
      </c>
      <c r="CQ28" s="116">
        <v>2</v>
      </c>
      <c r="CR28" s="49">
        <v>0</v>
      </c>
      <c r="CS28" s="49">
        <v>0</v>
      </c>
      <c r="CT28" s="196">
        <v>0</v>
      </c>
      <c r="CU28" s="49">
        <v>0</v>
      </c>
      <c r="CV28" s="49">
        <v>0</v>
      </c>
      <c r="CW28" s="49">
        <v>0</v>
      </c>
      <c r="CX28" s="49">
        <v>0</v>
      </c>
      <c r="CY28" s="49">
        <v>0</v>
      </c>
      <c r="CZ28" s="141">
        <v>0</v>
      </c>
      <c r="DA28" s="201">
        <v>16</v>
      </c>
      <c r="DB28" s="166">
        <v>0</v>
      </c>
      <c r="DC28" s="204">
        <v>0</v>
      </c>
      <c r="DD28" s="166">
        <v>0</v>
      </c>
      <c r="DE28" s="204">
        <v>0</v>
      </c>
      <c r="DF28" s="166">
        <v>0</v>
      </c>
      <c r="DG28" s="204">
        <v>0</v>
      </c>
      <c r="DH28" s="166">
        <v>0</v>
      </c>
      <c r="DI28" s="204">
        <v>0</v>
      </c>
      <c r="DJ28" s="166">
        <v>0</v>
      </c>
      <c r="DK28" s="49">
        <v>0</v>
      </c>
      <c r="DL28" s="141">
        <v>0</v>
      </c>
      <c r="DM28" s="201">
        <v>0</v>
      </c>
      <c r="DN28" s="166">
        <v>0</v>
      </c>
      <c r="DO28" s="204">
        <v>0</v>
      </c>
      <c r="DP28" s="201">
        <v>0</v>
      </c>
      <c r="DQ28" s="166">
        <v>0</v>
      </c>
      <c r="DR28" s="204">
        <v>0</v>
      </c>
      <c r="DS28" s="166">
        <v>0</v>
      </c>
      <c r="DT28" s="49">
        <f t="shared" si="0"/>
        <v>0</v>
      </c>
      <c r="DU28" s="204">
        <v>0</v>
      </c>
      <c r="DV28" s="166">
        <v>0</v>
      </c>
      <c r="DW28" s="166">
        <v>0</v>
      </c>
      <c r="DX28" s="166">
        <v>0</v>
      </c>
      <c r="DY28" s="204">
        <v>636</v>
      </c>
      <c r="DZ28" s="166">
        <v>0</v>
      </c>
      <c r="EA28" s="204">
        <v>0</v>
      </c>
      <c r="EB28" s="166">
        <v>0</v>
      </c>
      <c r="EC28" s="204">
        <v>0</v>
      </c>
      <c r="ED28" s="166">
        <v>0</v>
      </c>
      <c r="EE28" s="166">
        <v>0</v>
      </c>
      <c r="EF28" s="166">
        <v>0</v>
      </c>
      <c r="EG28" s="166">
        <v>0</v>
      </c>
      <c r="EH28" s="204">
        <v>534</v>
      </c>
      <c r="EI28" s="166">
        <v>0</v>
      </c>
      <c r="EJ28" s="235">
        <v>0</v>
      </c>
      <c r="EK28" s="204">
        <v>0</v>
      </c>
      <c r="EL28" s="166">
        <v>0</v>
      </c>
      <c r="EM28" s="204">
        <v>0</v>
      </c>
      <c r="EN28" s="166">
        <v>0</v>
      </c>
      <c r="EO28" s="204">
        <v>0</v>
      </c>
      <c r="EP28" s="166">
        <v>0</v>
      </c>
      <c r="EQ28" s="204">
        <v>0</v>
      </c>
      <c r="ER28" s="248">
        <v>0</v>
      </c>
      <c r="ES28" s="204">
        <v>0</v>
      </c>
      <c r="ET28" s="166">
        <v>0</v>
      </c>
      <c r="EU28" s="204">
        <v>0</v>
      </c>
      <c r="EV28" s="185">
        <v>0</v>
      </c>
      <c r="EW28" s="166">
        <v>0</v>
      </c>
      <c r="EX28" s="166">
        <v>0</v>
      </c>
      <c r="EY28" s="204">
        <v>0</v>
      </c>
      <c r="EZ28" s="235">
        <v>7</v>
      </c>
      <c r="FA28" s="258">
        <v>0</v>
      </c>
      <c r="FB28" s="235">
        <v>0</v>
      </c>
      <c r="FC28" s="263">
        <v>1</v>
      </c>
      <c r="FD28" s="264">
        <v>0</v>
      </c>
      <c r="FE28" s="204">
        <v>0</v>
      </c>
      <c r="FF28" s="273">
        <v>0</v>
      </c>
      <c r="FG28" s="273">
        <v>4</v>
      </c>
      <c r="FH28" s="267">
        <v>0</v>
      </c>
      <c r="FI28" s="273">
        <v>0</v>
      </c>
      <c r="FJ28" s="273">
        <v>11</v>
      </c>
      <c r="FK28" s="267">
        <v>0</v>
      </c>
      <c r="FL28" s="235"/>
      <c r="FM28" s="258"/>
      <c r="FN28" s="235"/>
      <c r="FO28" s="263"/>
      <c r="FP28" s="264"/>
      <c r="FQ28" s="204"/>
      <c r="FR28" s="273"/>
      <c r="FS28" s="267"/>
      <c r="FT28" s="273"/>
    </row>
    <row r="29" spans="2:176">
      <c r="B29" s="43" t="s">
        <v>143</v>
      </c>
      <c r="C29" s="119">
        <v>0</v>
      </c>
      <c r="D29" s="116">
        <v>16</v>
      </c>
      <c r="E29" s="173">
        <v>0</v>
      </c>
      <c r="F29" s="119">
        <v>165</v>
      </c>
      <c r="G29" s="116">
        <v>0</v>
      </c>
      <c r="H29" s="173">
        <v>0</v>
      </c>
      <c r="I29" s="116">
        <v>0</v>
      </c>
      <c r="J29" s="116">
        <v>0</v>
      </c>
      <c r="K29" s="116">
        <v>0</v>
      </c>
      <c r="L29" s="173">
        <v>0</v>
      </c>
      <c r="M29" s="116">
        <v>0</v>
      </c>
      <c r="N29" s="173">
        <v>0</v>
      </c>
      <c r="O29" s="116">
        <v>0</v>
      </c>
      <c r="P29" s="173">
        <v>0</v>
      </c>
      <c r="Q29" s="116">
        <v>0</v>
      </c>
      <c r="R29" s="173">
        <v>0</v>
      </c>
      <c r="S29" s="116">
        <v>0</v>
      </c>
      <c r="T29" s="116">
        <v>0</v>
      </c>
      <c r="U29" s="73">
        <v>0</v>
      </c>
      <c r="V29" s="116">
        <v>14</v>
      </c>
      <c r="W29" s="141">
        <v>0</v>
      </c>
      <c r="X29" s="141">
        <v>0</v>
      </c>
      <c r="Y29" s="141">
        <v>0</v>
      </c>
      <c r="Z29" s="49">
        <v>0</v>
      </c>
      <c r="AA29" s="49">
        <v>1</v>
      </c>
      <c r="AB29" s="49">
        <v>0</v>
      </c>
      <c r="AC29" s="49">
        <v>0</v>
      </c>
      <c r="AD29" s="129">
        <v>0</v>
      </c>
      <c r="AE29" s="129">
        <v>0</v>
      </c>
      <c r="AF29" s="116">
        <v>15</v>
      </c>
      <c r="AG29" s="49">
        <v>0</v>
      </c>
      <c r="AH29" s="49">
        <v>0</v>
      </c>
      <c r="AI29" s="129">
        <v>0</v>
      </c>
      <c r="AJ29" s="49">
        <v>0</v>
      </c>
      <c r="AK29" s="49">
        <v>0</v>
      </c>
      <c r="AL29" s="49">
        <v>0</v>
      </c>
      <c r="AM29" s="49">
        <v>0</v>
      </c>
      <c r="AN29" s="49">
        <v>0</v>
      </c>
      <c r="AO29" s="49">
        <v>0</v>
      </c>
      <c r="AP29" s="49">
        <v>0</v>
      </c>
      <c r="AQ29" s="49">
        <v>0</v>
      </c>
      <c r="AR29" s="49">
        <v>0</v>
      </c>
      <c r="AS29" s="116">
        <v>0</v>
      </c>
      <c r="AT29" s="116">
        <v>0</v>
      </c>
      <c r="AU29" s="116">
        <v>0</v>
      </c>
      <c r="AV29" s="119">
        <v>0</v>
      </c>
      <c r="AW29" s="116">
        <v>0</v>
      </c>
      <c r="AX29" s="116">
        <v>0</v>
      </c>
      <c r="AY29" s="116">
        <v>0</v>
      </c>
      <c r="AZ29" s="116">
        <v>0</v>
      </c>
      <c r="BA29" s="116">
        <v>30</v>
      </c>
      <c r="BB29" s="116">
        <v>0</v>
      </c>
      <c r="BC29" s="116">
        <v>0</v>
      </c>
      <c r="BD29" s="116">
        <v>0</v>
      </c>
      <c r="BE29" s="116">
        <v>0</v>
      </c>
      <c r="BF29" s="116">
        <v>0</v>
      </c>
      <c r="BG29" s="49">
        <v>0</v>
      </c>
      <c r="BH29" s="49">
        <v>0</v>
      </c>
      <c r="BI29" s="49">
        <v>0</v>
      </c>
      <c r="BJ29" s="49">
        <v>0</v>
      </c>
      <c r="BK29" s="49">
        <v>0</v>
      </c>
      <c r="BL29" s="49">
        <v>0</v>
      </c>
      <c r="BM29" s="49">
        <v>0</v>
      </c>
      <c r="BN29" s="49">
        <v>0</v>
      </c>
      <c r="BO29" s="49">
        <v>0</v>
      </c>
      <c r="BP29" s="49">
        <v>0</v>
      </c>
      <c r="BQ29" s="116">
        <v>0</v>
      </c>
      <c r="BR29" s="116">
        <v>0</v>
      </c>
      <c r="BS29" s="141">
        <v>0</v>
      </c>
      <c r="BT29" s="141">
        <v>0</v>
      </c>
      <c r="BU29" s="49">
        <v>0</v>
      </c>
      <c r="BV29" s="49">
        <v>0</v>
      </c>
      <c r="BW29" s="49">
        <v>0</v>
      </c>
      <c r="BX29" s="49">
        <v>0</v>
      </c>
      <c r="BY29" s="49">
        <v>0</v>
      </c>
      <c r="BZ29" s="49">
        <v>14</v>
      </c>
      <c r="CA29" s="49">
        <v>9</v>
      </c>
      <c r="CB29" s="49">
        <v>0</v>
      </c>
      <c r="CC29" s="119">
        <v>0</v>
      </c>
      <c r="CD29" s="119">
        <v>0</v>
      </c>
      <c r="CE29" s="49">
        <v>0</v>
      </c>
      <c r="CF29" s="141">
        <v>0</v>
      </c>
      <c r="CG29" s="141">
        <v>0</v>
      </c>
      <c r="CH29" s="141">
        <v>0</v>
      </c>
      <c r="CI29" s="141">
        <v>0</v>
      </c>
      <c r="CJ29" s="141">
        <v>0</v>
      </c>
      <c r="CK29" s="141">
        <v>0</v>
      </c>
      <c r="CL29" s="195">
        <v>0</v>
      </c>
      <c r="CM29" s="141">
        <v>0</v>
      </c>
      <c r="CN29" s="141">
        <v>0</v>
      </c>
      <c r="CO29" s="119">
        <v>0</v>
      </c>
      <c r="CP29" s="119">
        <v>0</v>
      </c>
      <c r="CQ29" s="116">
        <v>16</v>
      </c>
      <c r="CR29" s="49">
        <v>0</v>
      </c>
      <c r="CS29" s="49">
        <v>0</v>
      </c>
      <c r="CT29" s="196">
        <v>0</v>
      </c>
      <c r="CU29" s="49">
        <v>0</v>
      </c>
      <c r="CV29" s="49">
        <v>0</v>
      </c>
      <c r="CW29" s="49">
        <v>0</v>
      </c>
      <c r="CX29" s="49">
        <v>0</v>
      </c>
      <c r="CY29" s="49">
        <v>8</v>
      </c>
      <c r="CZ29" s="141">
        <v>0</v>
      </c>
      <c r="DA29" s="201">
        <v>0</v>
      </c>
      <c r="DB29" s="166">
        <v>0</v>
      </c>
      <c r="DC29" s="204">
        <v>0</v>
      </c>
      <c r="DD29" s="166">
        <v>0</v>
      </c>
      <c r="DE29" s="204">
        <v>0</v>
      </c>
      <c r="DF29" s="166">
        <v>0</v>
      </c>
      <c r="DG29" s="204">
        <v>0</v>
      </c>
      <c r="DH29" s="166">
        <v>0</v>
      </c>
      <c r="DI29" s="204">
        <v>0</v>
      </c>
      <c r="DJ29" s="166">
        <v>0</v>
      </c>
      <c r="DK29" s="49">
        <v>0</v>
      </c>
      <c r="DL29" s="141">
        <v>0</v>
      </c>
      <c r="DM29" s="201">
        <v>0</v>
      </c>
      <c r="DN29" s="166">
        <v>420</v>
      </c>
      <c r="DO29" s="204">
        <v>0</v>
      </c>
      <c r="DP29" s="201">
        <v>0</v>
      </c>
      <c r="DQ29" s="166">
        <v>0</v>
      </c>
      <c r="DR29" s="204">
        <v>0</v>
      </c>
      <c r="DS29" s="166">
        <v>0</v>
      </c>
      <c r="DT29" s="49">
        <f t="shared" si="0"/>
        <v>0</v>
      </c>
      <c r="DU29" s="204">
        <v>0</v>
      </c>
      <c r="DV29" s="166">
        <v>0</v>
      </c>
      <c r="DW29" s="166">
        <v>0</v>
      </c>
      <c r="DX29" s="166">
        <v>0</v>
      </c>
      <c r="DY29" s="204">
        <v>0</v>
      </c>
      <c r="DZ29" s="166">
        <v>0</v>
      </c>
      <c r="EA29" s="204">
        <v>0</v>
      </c>
      <c r="EB29" s="166">
        <v>0</v>
      </c>
      <c r="EC29" s="204">
        <v>0</v>
      </c>
      <c r="ED29" s="166">
        <v>0</v>
      </c>
      <c r="EE29" s="166">
        <v>0</v>
      </c>
      <c r="EF29" s="166">
        <v>0</v>
      </c>
      <c r="EG29" s="166">
        <v>0</v>
      </c>
      <c r="EH29" s="204">
        <v>0</v>
      </c>
      <c r="EI29" s="166">
        <v>0</v>
      </c>
      <c r="EJ29" s="235">
        <v>0</v>
      </c>
      <c r="EK29" s="204">
        <v>0</v>
      </c>
      <c r="EL29" s="166">
        <v>0</v>
      </c>
      <c r="EM29" s="204">
        <v>0</v>
      </c>
      <c r="EN29" s="166">
        <v>0</v>
      </c>
      <c r="EO29" s="204">
        <v>0</v>
      </c>
      <c r="EP29" s="166">
        <v>0</v>
      </c>
      <c r="EQ29" s="204">
        <v>0</v>
      </c>
      <c r="ER29" s="248">
        <v>0</v>
      </c>
      <c r="ES29" s="204">
        <v>0</v>
      </c>
      <c r="ET29" s="166">
        <v>0</v>
      </c>
      <c r="EU29" s="204">
        <v>0</v>
      </c>
      <c r="EV29" s="185">
        <v>0</v>
      </c>
      <c r="EW29" s="166">
        <v>0</v>
      </c>
      <c r="EX29" s="166">
        <v>0</v>
      </c>
      <c r="EY29" s="204">
        <v>0</v>
      </c>
      <c r="EZ29" s="235">
        <v>3</v>
      </c>
      <c r="FA29" s="258">
        <v>0</v>
      </c>
      <c r="FB29" s="235">
        <v>0</v>
      </c>
      <c r="FC29" s="263">
        <v>0</v>
      </c>
      <c r="FD29" s="264">
        <v>0</v>
      </c>
      <c r="FE29" s="204">
        <v>0</v>
      </c>
      <c r="FF29" s="273">
        <v>0</v>
      </c>
      <c r="FG29" s="273">
        <v>14</v>
      </c>
      <c r="FH29" s="267">
        <v>0</v>
      </c>
      <c r="FI29" s="273">
        <v>0</v>
      </c>
      <c r="FJ29" s="273">
        <v>0</v>
      </c>
      <c r="FK29" s="267">
        <v>0</v>
      </c>
      <c r="FL29" s="235"/>
      <c r="FM29" s="258"/>
      <c r="FN29" s="235"/>
      <c r="FO29" s="263"/>
      <c r="FP29" s="264"/>
      <c r="FQ29" s="204"/>
      <c r="FR29" s="273"/>
      <c r="FS29" s="267"/>
      <c r="FT29" s="273"/>
    </row>
    <row r="30" spans="2:176">
      <c r="B30" s="43" t="s">
        <v>144</v>
      </c>
      <c r="C30" s="119">
        <v>0</v>
      </c>
      <c r="D30" s="116">
        <v>69</v>
      </c>
      <c r="E30" s="173">
        <v>91</v>
      </c>
      <c r="F30" s="119">
        <v>118</v>
      </c>
      <c r="G30" s="116">
        <v>0</v>
      </c>
      <c r="H30" s="173">
        <v>0</v>
      </c>
      <c r="I30" s="116">
        <v>0</v>
      </c>
      <c r="J30" s="116">
        <v>0</v>
      </c>
      <c r="K30" s="116">
        <v>0</v>
      </c>
      <c r="L30" s="173">
        <v>0</v>
      </c>
      <c r="M30" s="116">
        <v>0</v>
      </c>
      <c r="N30" s="173">
        <v>0</v>
      </c>
      <c r="O30" s="116">
        <v>0</v>
      </c>
      <c r="P30" s="173">
        <v>0</v>
      </c>
      <c r="Q30" s="116">
        <v>0</v>
      </c>
      <c r="R30" s="173">
        <v>0</v>
      </c>
      <c r="S30" s="116">
        <v>0</v>
      </c>
      <c r="T30" s="116">
        <v>0</v>
      </c>
      <c r="U30" s="73">
        <v>0</v>
      </c>
      <c r="V30" s="116">
        <v>0</v>
      </c>
      <c r="W30" s="141">
        <v>0</v>
      </c>
      <c r="X30" s="141">
        <v>0</v>
      </c>
      <c r="Y30" s="141">
        <v>0</v>
      </c>
      <c r="Z30" s="49">
        <v>0</v>
      </c>
      <c r="AA30" s="49">
        <v>0</v>
      </c>
      <c r="AB30" s="49">
        <v>98</v>
      </c>
      <c r="AC30" s="49">
        <v>0</v>
      </c>
      <c r="AD30" s="129">
        <v>0</v>
      </c>
      <c r="AE30" s="129">
        <v>0</v>
      </c>
      <c r="AF30" s="116">
        <v>98</v>
      </c>
      <c r="AG30" s="49">
        <v>0</v>
      </c>
      <c r="AH30" s="49">
        <v>0</v>
      </c>
      <c r="AI30" s="129">
        <v>0</v>
      </c>
      <c r="AJ30" s="49">
        <v>0</v>
      </c>
      <c r="AK30" s="49">
        <v>0</v>
      </c>
      <c r="AL30" s="49">
        <v>1</v>
      </c>
      <c r="AM30" s="49">
        <v>0</v>
      </c>
      <c r="AN30" s="49">
        <v>0</v>
      </c>
      <c r="AO30" s="49">
        <v>0</v>
      </c>
      <c r="AP30" s="49">
        <v>6</v>
      </c>
      <c r="AQ30" s="49">
        <v>0</v>
      </c>
      <c r="AR30" s="49">
        <v>0</v>
      </c>
      <c r="AS30" s="116">
        <v>156</v>
      </c>
      <c r="AT30" s="116">
        <v>200</v>
      </c>
      <c r="AU30" s="116">
        <v>0</v>
      </c>
      <c r="AV30" s="119">
        <v>101</v>
      </c>
      <c r="AW30" s="116">
        <v>0</v>
      </c>
      <c r="AX30" s="116">
        <v>0</v>
      </c>
      <c r="AY30" s="116">
        <v>0</v>
      </c>
      <c r="AZ30" s="116">
        <v>1</v>
      </c>
      <c r="BA30" s="116">
        <v>0</v>
      </c>
      <c r="BB30" s="116">
        <v>0</v>
      </c>
      <c r="BC30" s="116">
        <v>0</v>
      </c>
      <c r="BD30" s="116">
        <v>0</v>
      </c>
      <c r="BE30" s="116">
        <v>0</v>
      </c>
      <c r="BF30" s="116">
        <v>0</v>
      </c>
      <c r="BG30" s="49">
        <v>0</v>
      </c>
      <c r="BH30" s="49">
        <v>0</v>
      </c>
      <c r="BI30" s="49">
        <v>0</v>
      </c>
      <c r="BJ30" s="49">
        <v>0</v>
      </c>
      <c r="BK30" s="49">
        <v>0</v>
      </c>
      <c r="BL30" s="49">
        <v>0</v>
      </c>
      <c r="BM30" s="49">
        <v>0</v>
      </c>
      <c r="BN30" s="49">
        <v>0</v>
      </c>
      <c r="BO30" s="49">
        <v>0</v>
      </c>
      <c r="BP30" s="49">
        <v>4</v>
      </c>
      <c r="BQ30" s="116">
        <v>7</v>
      </c>
      <c r="BR30" s="116">
        <v>0</v>
      </c>
      <c r="BS30" s="141">
        <v>0</v>
      </c>
      <c r="BT30" s="141">
        <v>13</v>
      </c>
      <c r="BU30" s="49">
        <v>8</v>
      </c>
      <c r="BV30" s="49">
        <v>0</v>
      </c>
      <c r="BW30" s="49">
        <v>1</v>
      </c>
      <c r="BX30" s="49">
        <v>0</v>
      </c>
      <c r="BY30" s="49">
        <v>0</v>
      </c>
      <c r="BZ30" s="49">
        <v>0</v>
      </c>
      <c r="CA30" s="49">
        <v>4</v>
      </c>
      <c r="CB30" s="49">
        <v>0</v>
      </c>
      <c r="CC30" s="119">
        <v>0</v>
      </c>
      <c r="CD30" s="119">
        <v>0</v>
      </c>
      <c r="CE30" s="49">
        <v>0</v>
      </c>
      <c r="CF30" s="141">
        <v>0</v>
      </c>
      <c r="CG30" s="141">
        <v>0</v>
      </c>
      <c r="CH30" s="141">
        <v>0</v>
      </c>
      <c r="CI30" s="141">
        <v>0</v>
      </c>
      <c r="CJ30" s="141">
        <v>97</v>
      </c>
      <c r="CK30" s="141">
        <v>0</v>
      </c>
      <c r="CL30" s="195">
        <v>0</v>
      </c>
      <c r="CM30" s="141">
        <v>0</v>
      </c>
      <c r="CN30" s="141">
        <v>0</v>
      </c>
      <c r="CO30" s="119">
        <v>0</v>
      </c>
      <c r="CP30" s="119">
        <v>8</v>
      </c>
      <c r="CQ30" s="116">
        <v>10</v>
      </c>
      <c r="CR30" s="49">
        <v>0</v>
      </c>
      <c r="CS30" s="49">
        <v>0</v>
      </c>
      <c r="CT30" s="196">
        <v>0</v>
      </c>
      <c r="CU30" s="49">
        <v>0</v>
      </c>
      <c r="CV30" s="49">
        <v>0</v>
      </c>
      <c r="CW30" s="49">
        <v>12</v>
      </c>
      <c r="CX30" s="49">
        <v>0</v>
      </c>
      <c r="CY30" s="49">
        <v>0</v>
      </c>
      <c r="CZ30" s="141">
        <v>0</v>
      </c>
      <c r="DA30" s="201">
        <v>0</v>
      </c>
      <c r="DB30" s="166">
        <v>0</v>
      </c>
      <c r="DC30" s="204">
        <v>0</v>
      </c>
      <c r="DD30" s="166">
        <v>4</v>
      </c>
      <c r="DE30" s="204">
        <v>0</v>
      </c>
      <c r="DF30" s="166">
        <v>0</v>
      </c>
      <c r="DG30" s="204">
        <v>0</v>
      </c>
      <c r="DH30" s="166">
        <v>0</v>
      </c>
      <c r="DI30" s="204">
        <v>0</v>
      </c>
      <c r="DJ30" s="166">
        <v>0</v>
      </c>
      <c r="DK30" s="49">
        <v>0</v>
      </c>
      <c r="DL30" s="141">
        <v>207</v>
      </c>
      <c r="DM30" s="201">
        <v>0</v>
      </c>
      <c r="DN30" s="166">
        <v>0</v>
      </c>
      <c r="DO30" s="204">
        <v>0</v>
      </c>
      <c r="DP30" s="201">
        <v>0</v>
      </c>
      <c r="DQ30" s="166">
        <v>0</v>
      </c>
      <c r="DR30" s="204">
        <v>289</v>
      </c>
      <c r="DS30" s="166">
        <v>0</v>
      </c>
      <c r="DT30" s="49">
        <f t="shared" si="0"/>
        <v>0</v>
      </c>
      <c r="DU30" s="204">
        <v>0</v>
      </c>
      <c r="DV30" s="166">
        <v>0</v>
      </c>
      <c r="DW30" s="166">
        <v>0</v>
      </c>
      <c r="DX30" s="166">
        <v>0</v>
      </c>
      <c r="DY30" s="204">
        <v>0</v>
      </c>
      <c r="DZ30" s="166">
        <v>21</v>
      </c>
      <c r="EA30" s="204">
        <v>0</v>
      </c>
      <c r="EB30" s="166">
        <v>0</v>
      </c>
      <c r="EC30" s="204">
        <v>0</v>
      </c>
      <c r="ED30" s="166">
        <v>0</v>
      </c>
      <c r="EE30" s="166">
        <v>8</v>
      </c>
      <c r="EF30" s="166">
        <v>0</v>
      </c>
      <c r="EG30" s="166">
        <v>6</v>
      </c>
      <c r="EH30" s="204">
        <v>0</v>
      </c>
      <c r="EI30" s="166">
        <v>0</v>
      </c>
      <c r="EJ30" s="235">
        <v>0</v>
      </c>
      <c r="EK30" s="204">
        <v>0</v>
      </c>
      <c r="EL30" s="166">
        <v>6</v>
      </c>
      <c r="EM30" s="204">
        <v>6</v>
      </c>
      <c r="EN30" s="166">
        <v>0</v>
      </c>
      <c r="EO30" s="204">
        <v>0</v>
      </c>
      <c r="EP30" s="166">
        <v>150</v>
      </c>
      <c r="EQ30" s="204">
        <v>400</v>
      </c>
      <c r="ER30" s="248">
        <v>0</v>
      </c>
      <c r="ES30" s="204">
        <v>609</v>
      </c>
      <c r="ET30" s="166">
        <v>0</v>
      </c>
      <c r="EU30" s="204">
        <v>0</v>
      </c>
      <c r="EV30" s="185">
        <v>0</v>
      </c>
      <c r="EW30" s="166">
        <v>0</v>
      </c>
      <c r="EX30" s="166">
        <v>0</v>
      </c>
      <c r="EY30" s="204">
        <v>0</v>
      </c>
      <c r="EZ30" s="235">
        <v>70</v>
      </c>
      <c r="FA30" s="258">
        <v>0</v>
      </c>
      <c r="FB30" s="235">
        <v>0</v>
      </c>
      <c r="FC30" s="263">
        <v>0</v>
      </c>
      <c r="FD30" s="264">
        <v>0</v>
      </c>
      <c r="FE30" s="204">
        <v>0</v>
      </c>
      <c r="FF30" s="273">
        <v>0</v>
      </c>
      <c r="FG30" s="273">
        <v>4</v>
      </c>
      <c r="FH30" s="267">
        <v>10</v>
      </c>
      <c r="FI30" s="273">
        <v>3</v>
      </c>
      <c r="FJ30" s="273">
        <v>22</v>
      </c>
      <c r="FK30" s="267">
        <v>415</v>
      </c>
      <c r="FL30" s="235"/>
      <c r="FM30" s="258"/>
      <c r="FN30" s="235"/>
      <c r="FO30" s="263"/>
      <c r="FP30" s="264"/>
      <c r="FQ30" s="204"/>
      <c r="FR30" s="273"/>
      <c r="FS30" s="267"/>
      <c r="FT30" s="273"/>
    </row>
    <row r="31" spans="2:176">
      <c r="B31" s="132" t="s">
        <v>145</v>
      </c>
      <c r="C31" s="119">
        <v>0</v>
      </c>
      <c r="D31" s="116">
        <v>0</v>
      </c>
      <c r="E31" s="173">
        <v>0</v>
      </c>
      <c r="F31" s="119">
        <v>6</v>
      </c>
      <c r="G31" s="116">
        <v>0</v>
      </c>
      <c r="H31" s="173">
        <v>0</v>
      </c>
      <c r="I31" s="116">
        <v>0</v>
      </c>
      <c r="J31" s="116">
        <v>0</v>
      </c>
      <c r="K31" s="116">
        <v>0</v>
      </c>
      <c r="L31" s="173">
        <v>0</v>
      </c>
      <c r="M31" s="116">
        <v>0</v>
      </c>
      <c r="N31" s="173">
        <v>0</v>
      </c>
      <c r="O31" s="116">
        <v>0</v>
      </c>
      <c r="P31" s="173">
        <v>0</v>
      </c>
      <c r="Q31" s="116">
        <v>0</v>
      </c>
      <c r="R31" s="73">
        <v>0</v>
      </c>
      <c r="S31" s="116">
        <v>0</v>
      </c>
      <c r="T31" s="116">
        <v>0</v>
      </c>
      <c r="U31" s="73">
        <v>0</v>
      </c>
      <c r="V31" s="116">
        <v>0</v>
      </c>
      <c r="W31" s="141">
        <v>0</v>
      </c>
      <c r="X31" s="141">
        <v>0</v>
      </c>
      <c r="Y31" s="141">
        <v>0</v>
      </c>
      <c r="Z31" s="49">
        <v>0</v>
      </c>
      <c r="AA31" s="49">
        <v>0</v>
      </c>
      <c r="AB31" s="49">
        <v>0</v>
      </c>
      <c r="AC31" s="49">
        <v>0</v>
      </c>
      <c r="AD31" s="129">
        <v>0</v>
      </c>
      <c r="AE31" s="129">
        <v>0</v>
      </c>
      <c r="AF31" s="116">
        <v>0</v>
      </c>
      <c r="AG31" s="49">
        <v>0</v>
      </c>
      <c r="AH31" s="49">
        <v>0</v>
      </c>
      <c r="AI31" s="129">
        <v>0</v>
      </c>
      <c r="AJ31" s="49">
        <v>0</v>
      </c>
      <c r="AK31" s="49">
        <v>0</v>
      </c>
      <c r="AL31" s="49">
        <v>0</v>
      </c>
      <c r="AM31" s="49">
        <v>0</v>
      </c>
      <c r="AN31" s="49">
        <v>0</v>
      </c>
      <c r="AO31" s="49">
        <v>0</v>
      </c>
      <c r="AP31" s="49">
        <v>0</v>
      </c>
      <c r="AQ31" s="49">
        <v>0</v>
      </c>
      <c r="AR31" s="49">
        <v>0</v>
      </c>
      <c r="AS31" s="116">
        <v>0</v>
      </c>
      <c r="AT31" s="116">
        <v>0</v>
      </c>
      <c r="AU31" s="116">
        <v>0</v>
      </c>
      <c r="AV31" s="119">
        <v>0</v>
      </c>
      <c r="AW31" s="116">
        <v>0</v>
      </c>
      <c r="AX31" s="116">
        <v>0</v>
      </c>
      <c r="AY31" s="116">
        <v>0</v>
      </c>
      <c r="AZ31" s="116">
        <v>0</v>
      </c>
      <c r="BA31" s="116">
        <v>0</v>
      </c>
      <c r="BB31" s="116">
        <v>0</v>
      </c>
      <c r="BC31" s="116">
        <v>0</v>
      </c>
      <c r="BD31" s="116">
        <v>0</v>
      </c>
      <c r="BE31" s="116">
        <v>0</v>
      </c>
      <c r="BF31" s="116">
        <v>0</v>
      </c>
      <c r="BG31" s="49">
        <v>0</v>
      </c>
      <c r="BH31" s="49">
        <v>0</v>
      </c>
      <c r="BI31" s="49">
        <v>0</v>
      </c>
      <c r="BJ31" s="49">
        <v>0</v>
      </c>
      <c r="BK31" s="49">
        <v>0</v>
      </c>
      <c r="BL31" s="49">
        <v>0</v>
      </c>
      <c r="BM31" s="49">
        <v>0</v>
      </c>
      <c r="BN31" s="49">
        <v>0</v>
      </c>
      <c r="BO31" s="49">
        <v>0</v>
      </c>
      <c r="BP31" s="49">
        <v>0</v>
      </c>
      <c r="BQ31" s="116">
        <v>0</v>
      </c>
      <c r="BR31" s="116">
        <v>0</v>
      </c>
      <c r="BS31" s="141">
        <v>0</v>
      </c>
      <c r="BT31" s="141">
        <v>0</v>
      </c>
      <c r="BU31" s="49">
        <v>0</v>
      </c>
      <c r="BV31" s="49">
        <v>0</v>
      </c>
      <c r="BW31" s="49">
        <v>0</v>
      </c>
      <c r="BX31" s="49">
        <v>0</v>
      </c>
      <c r="BY31" s="49">
        <v>0</v>
      </c>
      <c r="BZ31" s="49">
        <v>0</v>
      </c>
      <c r="CA31" s="49">
        <v>0</v>
      </c>
      <c r="CB31" s="49">
        <v>0</v>
      </c>
      <c r="CC31" s="119">
        <v>0</v>
      </c>
      <c r="CD31" s="119">
        <v>0</v>
      </c>
      <c r="CE31" s="49">
        <v>18</v>
      </c>
      <c r="CF31" s="141">
        <v>0</v>
      </c>
      <c r="CG31" s="141">
        <v>0</v>
      </c>
      <c r="CH31" s="141">
        <v>0</v>
      </c>
      <c r="CI31" s="141">
        <v>1</v>
      </c>
      <c r="CJ31" s="141">
        <v>0</v>
      </c>
      <c r="CK31" s="141">
        <v>0</v>
      </c>
      <c r="CL31" s="195">
        <v>0</v>
      </c>
      <c r="CM31" s="141">
        <v>0</v>
      </c>
      <c r="CN31" s="141">
        <v>0</v>
      </c>
      <c r="CO31" s="119">
        <v>0</v>
      </c>
      <c r="CP31" s="119">
        <v>0</v>
      </c>
      <c r="CQ31" s="116">
        <v>0</v>
      </c>
      <c r="CR31" s="49">
        <v>0</v>
      </c>
      <c r="CS31" s="49">
        <v>0</v>
      </c>
      <c r="CT31" s="196">
        <v>0</v>
      </c>
      <c r="CU31" s="49">
        <v>0</v>
      </c>
      <c r="CV31" s="49">
        <v>0</v>
      </c>
      <c r="CW31" s="49">
        <v>0</v>
      </c>
      <c r="CX31" s="49">
        <v>0</v>
      </c>
      <c r="CY31" s="49">
        <v>0</v>
      </c>
      <c r="CZ31" s="141">
        <v>0</v>
      </c>
      <c r="DA31" s="201">
        <v>0</v>
      </c>
      <c r="DB31" s="166">
        <v>0</v>
      </c>
      <c r="DC31" s="204">
        <v>0</v>
      </c>
      <c r="DD31" s="166">
        <v>0</v>
      </c>
      <c r="DE31" s="204">
        <v>0</v>
      </c>
      <c r="DF31" s="166">
        <v>0</v>
      </c>
      <c r="DG31" s="204">
        <v>0</v>
      </c>
      <c r="DH31" s="166">
        <v>0</v>
      </c>
      <c r="DI31" s="204">
        <v>0</v>
      </c>
      <c r="DJ31" s="166">
        <v>0</v>
      </c>
      <c r="DK31" s="49">
        <v>0</v>
      </c>
      <c r="DL31" s="141">
        <v>0</v>
      </c>
      <c r="DM31" s="201">
        <v>0</v>
      </c>
      <c r="DN31" s="166">
        <v>0</v>
      </c>
      <c r="DO31" s="204">
        <v>0</v>
      </c>
      <c r="DP31" s="201">
        <v>0</v>
      </c>
      <c r="DQ31" s="166">
        <v>0</v>
      </c>
      <c r="DR31" s="204">
        <v>0</v>
      </c>
      <c r="DS31" s="166">
        <v>0</v>
      </c>
      <c r="DT31" s="49">
        <f t="shared" si="0"/>
        <v>0</v>
      </c>
      <c r="DU31" s="204">
        <v>0</v>
      </c>
      <c r="DV31" s="166">
        <v>0</v>
      </c>
      <c r="DW31" s="166">
        <v>0</v>
      </c>
      <c r="DX31" s="166">
        <v>0</v>
      </c>
      <c r="DY31" s="204">
        <v>0</v>
      </c>
      <c r="DZ31" s="166">
        <v>0</v>
      </c>
      <c r="EA31" s="204">
        <v>0</v>
      </c>
      <c r="EB31" s="166">
        <v>0</v>
      </c>
      <c r="EC31" s="204">
        <v>0</v>
      </c>
      <c r="ED31" s="166">
        <v>0</v>
      </c>
      <c r="EE31" s="166">
        <v>0</v>
      </c>
      <c r="EF31" s="166">
        <v>0</v>
      </c>
      <c r="EG31" s="166">
        <v>0</v>
      </c>
      <c r="EH31" s="204">
        <v>0</v>
      </c>
      <c r="EI31" s="166">
        <v>0</v>
      </c>
      <c r="EJ31" s="235">
        <v>0</v>
      </c>
      <c r="EK31" s="204">
        <v>0</v>
      </c>
      <c r="EL31" s="166">
        <v>0</v>
      </c>
      <c r="EM31" s="204">
        <v>0</v>
      </c>
      <c r="EN31" s="166">
        <v>0</v>
      </c>
      <c r="EO31" s="204">
        <v>0</v>
      </c>
      <c r="EP31" s="166">
        <v>0</v>
      </c>
      <c r="EQ31" s="204">
        <v>0</v>
      </c>
      <c r="ER31" s="248">
        <v>0</v>
      </c>
      <c r="ES31" s="204">
        <v>0</v>
      </c>
      <c r="ET31" s="166">
        <v>0</v>
      </c>
      <c r="EU31" s="204">
        <v>0</v>
      </c>
      <c r="EV31" s="185">
        <v>0</v>
      </c>
      <c r="EW31" s="166">
        <v>0</v>
      </c>
      <c r="EX31" s="166">
        <v>0</v>
      </c>
      <c r="EY31" s="204">
        <v>0</v>
      </c>
      <c r="EZ31" s="235">
        <v>0</v>
      </c>
      <c r="FA31" s="258">
        <v>0</v>
      </c>
      <c r="FB31" s="235">
        <v>0</v>
      </c>
      <c r="FC31" s="263">
        <v>0</v>
      </c>
      <c r="FD31" s="264">
        <v>0</v>
      </c>
      <c r="FE31" s="204">
        <v>0</v>
      </c>
      <c r="FF31" s="273">
        <v>0</v>
      </c>
      <c r="FG31" s="273">
        <v>0</v>
      </c>
      <c r="FH31" s="267">
        <v>0</v>
      </c>
      <c r="FI31" s="273">
        <v>0</v>
      </c>
      <c r="FJ31" s="273">
        <v>0</v>
      </c>
      <c r="FK31" s="267">
        <v>0</v>
      </c>
      <c r="FL31" s="235"/>
      <c r="FM31" s="258"/>
      <c r="FN31" s="235"/>
      <c r="FO31" s="263"/>
      <c r="FP31" s="264"/>
      <c r="FQ31" s="204"/>
      <c r="FR31" s="273"/>
      <c r="FS31" s="267"/>
      <c r="FT31" s="273"/>
    </row>
    <row r="32" spans="2:176">
      <c r="B32" s="43" t="s">
        <v>146</v>
      </c>
      <c r="C32" s="119">
        <v>64</v>
      </c>
      <c r="D32" s="116">
        <v>315</v>
      </c>
      <c r="E32" s="173">
        <v>556</v>
      </c>
      <c r="F32" s="119">
        <v>563</v>
      </c>
      <c r="G32" s="116">
        <v>0</v>
      </c>
      <c r="H32" s="173">
        <v>0</v>
      </c>
      <c r="I32" s="116">
        <v>97</v>
      </c>
      <c r="J32" s="116">
        <v>72</v>
      </c>
      <c r="K32" s="116">
        <v>72</v>
      </c>
      <c r="L32" s="173">
        <v>48</v>
      </c>
      <c r="M32" s="116">
        <v>0</v>
      </c>
      <c r="N32" s="173">
        <v>49</v>
      </c>
      <c r="O32" s="116">
        <v>0</v>
      </c>
      <c r="P32" s="173">
        <v>1</v>
      </c>
      <c r="Q32" s="116">
        <v>39</v>
      </c>
      <c r="R32" s="173">
        <v>0</v>
      </c>
      <c r="S32" s="116">
        <v>378</v>
      </c>
      <c r="T32" s="116">
        <v>0</v>
      </c>
      <c r="U32" s="73">
        <v>56</v>
      </c>
      <c r="V32" s="116">
        <v>0</v>
      </c>
      <c r="W32" s="141">
        <v>69</v>
      </c>
      <c r="X32" s="141">
        <v>48</v>
      </c>
      <c r="Y32" s="141">
        <v>0</v>
      </c>
      <c r="Z32" s="49">
        <v>303</v>
      </c>
      <c r="AA32" s="49">
        <v>0</v>
      </c>
      <c r="AB32" s="49">
        <v>0</v>
      </c>
      <c r="AC32" s="49">
        <v>0</v>
      </c>
      <c r="AD32" s="129">
        <v>136</v>
      </c>
      <c r="AE32" s="129">
        <v>2</v>
      </c>
      <c r="AF32" s="116">
        <f>SUM(T32:AE32)</f>
        <v>614</v>
      </c>
      <c r="AG32" s="49">
        <v>72</v>
      </c>
      <c r="AH32" s="49">
        <v>34</v>
      </c>
      <c r="AI32" s="129">
        <v>48</v>
      </c>
      <c r="AJ32" s="49">
        <v>240</v>
      </c>
      <c r="AK32" s="49">
        <v>0</v>
      </c>
      <c r="AL32" s="49">
        <v>110</v>
      </c>
      <c r="AM32" s="49">
        <v>0</v>
      </c>
      <c r="AN32" s="49">
        <v>24</v>
      </c>
      <c r="AO32" s="49">
        <v>0</v>
      </c>
      <c r="AP32" s="49">
        <v>20</v>
      </c>
      <c r="AQ32" s="49">
        <v>48</v>
      </c>
      <c r="AR32" s="49">
        <v>1</v>
      </c>
      <c r="AS32" s="116">
        <v>0</v>
      </c>
      <c r="AT32" s="116">
        <v>1</v>
      </c>
      <c r="AU32" s="116">
        <v>1</v>
      </c>
      <c r="AV32" s="119">
        <v>1</v>
      </c>
      <c r="AW32" s="116">
        <v>2</v>
      </c>
      <c r="AX32" s="116">
        <v>0</v>
      </c>
      <c r="AY32" s="116">
        <v>25</v>
      </c>
      <c r="AZ32" s="116">
        <v>5</v>
      </c>
      <c r="BA32" s="116">
        <v>97</v>
      </c>
      <c r="BB32" s="116">
        <v>4</v>
      </c>
      <c r="BC32" s="116">
        <v>0</v>
      </c>
      <c r="BD32" s="116">
        <v>0</v>
      </c>
      <c r="BE32" s="116">
        <v>0</v>
      </c>
      <c r="BF32" s="116">
        <v>0</v>
      </c>
      <c r="BG32" s="49">
        <v>54</v>
      </c>
      <c r="BH32" s="49">
        <v>0</v>
      </c>
      <c r="BI32" s="49">
        <v>2</v>
      </c>
      <c r="BJ32" s="49">
        <v>0</v>
      </c>
      <c r="BK32" s="49">
        <v>12</v>
      </c>
      <c r="BL32" s="49">
        <v>44</v>
      </c>
      <c r="BM32" s="49">
        <v>0</v>
      </c>
      <c r="BN32" s="49">
        <v>33</v>
      </c>
      <c r="BO32" s="49">
        <v>4</v>
      </c>
      <c r="BP32" s="49">
        <v>96</v>
      </c>
      <c r="BQ32" s="116">
        <v>2</v>
      </c>
      <c r="BR32" s="116">
        <v>63</v>
      </c>
      <c r="BS32" s="141">
        <v>5</v>
      </c>
      <c r="BT32" s="141">
        <v>1</v>
      </c>
      <c r="BU32" s="49">
        <v>0</v>
      </c>
      <c r="BV32" s="49">
        <v>0</v>
      </c>
      <c r="BW32" s="49">
        <v>1</v>
      </c>
      <c r="BX32" s="49">
        <v>1</v>
      </c>
      <c r="BY32" s="49">
        <v>3</v>
      </c>
      <c r="BZ32" s="49">
        <v>96</v>
      </c>
      <c r="CA32" s="49">
        <v>47</v>
      </c>
      <c r="CB32" s="49">
        <v>1</v>
      </c>
      <c r="CC32" s="119">
        <v>1</v>
      </c>
      <c r="CD32" s="119">
        <v>0</v>
      </c>
      <c r="CE32" s="49">
        <v>20</v>
      </c>
      <c r="CF32" s="141">
        <v>1</v>
      </c>
      <c r="CG32" s="141">
        <v>48</v>
      </c>
      <c r="CH32" s="141">
        <v>0</v>
      </c>
      <c r="CI32" s="141">
        <v>1</v>
      </c>
      <c r="CJ32" s="141">
        <v>1</v>
      </c>
      <c r="CK32" s="141">
        <v>248</v>
      </c>
      <c r="CL32" s="195">
        <v>73</v>
      </c>
      <c r="CM32" s="141">
        <v>1</v>
      </c>
      <c r="CN32" s="141">
        <v>0</v>
      </c>
      <c r="CO32" s="119">
        <v>4</v>
      </c>
      <c r="CP32" s="119">
        <v>14</v>
      </c>
      <c r="CQ32" s="116">
        <v>1</v>
      </c>
      <c r="CR32" s="49">
        <v>205</v>
      </c>
      <c r="CS32" s="49">
        <v>9</v>
      </c>
      <c r="CT32" s="196">
        <v>0</v>
      </c>
      <c r="CU32" s="49">
        <f>238-8</f>
        <v>230</v>
      </c>
      <c r="CV32" s="49">
        <v>1</v>
      </c>
      <c r="CW32" s="49">
        <v>0</v>
      </c>
      <c r="CX32" s="49">
        <v>0</v>
      </c>
      <c r="CY32" s="49">
        <v>0</v>
      </c>
      <c r="CZ32" s="141">
        <v>231</v>
      </c>
      <c r="DA32" s="201">
        <v>363</v>
      </c>
      <c r="DB32" s="166">
        <v>12</v>
      </c>
      <c r="DC32" s="204">
        <v>0</v>
      </c>
      <c r="DD32" s="166">
        <v>1</v>
      </c>
      <c r="DE32" s="204">
        <v>178</v>
      </c>
      <c r="DF32" s="166">
        <v>0</v>
      </c>
      <c r="DG32" s="204">
        <v>0</v>
      </c>
      <c r="DH32" s="166">
        <v>0</v>
      </c>
      <c r="DI32" s="204">
        <v>1</v>
      </c>
      <c r="DJ32" s="166">
        <v>18</v>
      </c>
      <c r="DK32" s="49">
        <v>0</v>
      </c>
      <c r="DL32" s="141">
        <v>2</v>
      </c>
      <c r="DM32" s="201">
        <v>0</v>
      </c>
      <c r="DN32" s="166">
        <v>0</v>
      </c>
      <c r="DO32" s="204">
        <v>1</v>
      </c>
      <c r="DP32" s="201">
        <v>0</v>
      </c>
      <c r="DQ32" s="166">
        <v>120</v>
      </c>
      <c r="DR32" s="204">
        <v>0</v>
      </c>
      <c r="DS32" s="166">
        <v>0</v>
      </c>
      <c r="DT32" s="49">
        <f t="shared" si="0"/>
        <v>120</v>
      </c>
      <c r="DU32" s="204">
        <v>180</v>
      </c>
      <c r="DV32" s="166">
        <v>1</v>
      </c>
      <c r="DW32" s="166">
        <v>0</v>
      </c>
      <c r="DX32" s="166">
        <v>32</v>
      </c>
      <c r="DY32" s="204">
        <v>235</v>
      </c>
      <c r="DZ32" s="166">
        <v>1</v>
      </c>
      <c r="EA32" s="204">
        <v>0</v>
      </c>
      <c r="EB32" s="166">
        <v>0</v>
      </c>
      <c r="EC32" s="204">
        <v>0</v>
      </c>
      <c r="ED32" s="166">
        <v>0</v>
      </c>
      <c r="EE32" s="166">
        <v>0</v>
      </c>
      <c r="EF32" s="166">
        <v>0</v>
      </c>
      <c r="EG32" s="166">
        <v>271</v>
      </c>
      <c r="EH32" s="204">
        <v>0</v>
      </c>
      <c r="EI32" s="166">
        <v>0</v>
      </c>
      <c r="EJ32" s="235">
        <v>1</v>
      </c>
      <c r="EK32" s="204">
        <v>0</v>
      </c>
      <c r="EL32" s="166">
        <v>33</v>
      </c>
      <c r="EM32" s="204">
        <v>1</v>
      </c>
      <c r="EN32" s="166">
        <v>1</v>
      </c>
      <c r="EO32" s="204">
        <v>132</v>
      </c>
      <c r="EP32" s="166">
        <v>1</v>
      </c>
      <c r="EQ32" s="204">
        <v>247</v>
      </c>
      <c r="ER32" s="248">
        <v>1</v>
      </c>
      <c r="ES32" s="204">
        <v>1</v>
      </c>
      <c r="ET32" s="166">
        <v>0</v>
      </c>
      <c r="EU32" s="204">
        <v>28</v>
      </c>
      <c r="EV32" s="185">
        <v>33</v>
      </c>
      <c r="EW32" s="166">
        <v>1</v>
      </c>
      <c r="EX32" s="166">
        <v>1</v>
      </c>
      <c r="EY32" s="204">
        <v>25</v>
      </c>
      <c r="EZ32" s="235">
        <v>20</v>
      </c>
      <c r="FA32" s="258">
        <v>2</v>
      </c>
      <c r="FB32" s="235">
        <v>2</v>
      </c>
      <c r="FC32" s="263">
        <v>1</v>
      </c>
      <c r="FD32" s="264">
        <v>150</v>
      </c>
      <c r="FE32" s="204">
        <v>0</v>
      </c>
      <c r="FF32" s="273">
        <v>7</v>
      </c>
      <c r="FG32" s="273">
        <v>48</v>
      </c>
      <c r="FH32" s="267">
        <v>5</v>
      </c>
      <c r="FI32" s="273">
        <v>184</v>
      </c>
      <c r="FJ32" s="273">
        <v>6</v>
      </c>
      <c r="FK32" s="267">
        <v>127</v>
      </c>
      <c r="FL32" s="235"/>
      <c r="FM32" s="258"/>
      <c r="FN32" s="235"/>
      <c r="FO32" s="263"/>
      <c r="FP32" s="264"/>
      <c r="FQ32" s="204"/>
      <c r="FR32" s="273"/>
      <c r="FS32" s="267"/>
      <c r="FT32" s="273"/>
    </row>
    <row r="33" spans="2:176">
      <c r="B33" s="44" t="s">
        <v>147</v>
      </c>
      <c r="C33" s="161">
        <v>239</v>
      </c>
      <c r="D33" s="120">
        <v>538</v>
      </c>
      <c r="E33" s="162">
        <v>538</v>
      </c>
      <c r="F33" s="161">
        <v>1824</v>
      </c>
      <c r="G33" s="120">
        <v>96</v>
      </c>
      <c r="H33" s="162">
        <v>48</v>
      </c>
      <c r="I33" s="120">
        <v>1</v>
      </c>
      <c r="J33" s="120">
        <v>0</v>
      </c>
      <c r="K33" s="120">
        <v>348</v>
      </c>
      <c r="L33" s="162">
        <v>54</v>
      </c>
      <c r="M33" s="120">
        <v>97</v>
      </c>
      <c r="N33" s="162">
        <v>0</v>
      </c>
      <c r="O33" s="120">
        <v>25</v>
      </c>
      <c r="P33" s="162">
        <v>26</v>
      </c>
      <c r="Q33" s="120">
        <v>72</v>
      </c>
      <c r="R33" s="162">
        <v>0</v>
      </c>
      <c r="S33" s="120">
        <v>767</v>
      </c>
      <c r="T33" s="120">
        <v>224</v>
      </c>
      <c r="U33" s="170">
        <v>25</v>
      </c>
      <c r="V33" s="120">
        <v>72</v>
      </c>
      <c r="W33" s="171">
        <v>264</v>
      </c>
      <c r="X33" s="171">
        <v>97</v>
      </c>
      <c r="Y33" s="171">
        <v>168</v>
      </c>
      <c r="Z33" s="98">
        <v>207</v>
      </c>
      <c r="AA33" s="98">
        <v>0</v>
      </c>
      <c r="AB33" s="98">
        <v>0</v>
      </c>
      <c r="AC33" s="98">
        <v>0</v>
      </c>
      <c r="AD33" s="172">
        <v>1265</v>
      </c>
      <c r="AE33" s="172">
        <v>306</v>
      </c>
      <c r="AF33" s="120">
        <v>2628</v>
      </c>
      <c r="AG33" s="49">
        <v>35</v>
      </c>
      <c r="AH33" s="49">
        <v>181</v>
      </c>
      <c r="AI33" s="129">
        <v>156</v>
      </c>
      <c r="AJ33" s="98">
        <v>242</v>
      </c>
      <c r="AK33" s="49">
        <v>26</v>
      </c>
      <c r="AL33" s="49">
        <v>39</v>
      </c>
      <c r="AM33" s="49">
        <v>0</v>
      </c>
      <c r="AN33" s="49">
        <v>40</v>
      </c>
      <c r="AO33" s="49">
        <v>0</v>
      </c>
      <c r="AP33" s="98">
        <v>354</v>
      </c>
      <c r="AQ33" s="98">
        <v>70</v>
      </c>
      <c r="AR33" s="49">
        <v>33</v>
      </c>
      <c r="AS33" s="116">
        <v>3</v>
      </c>
      <c r="AT33" s="116">
        <v>368</v>
      </c>
      <c r="AU33" s="116">
        <v>509</v>
      </c>
      <c r="AV33" s="119">
        <v>3</v>
      </c>
      <c r="AW33" s="120">
        <v>1</v>
      </c>
      <c r="AX33" s="120">
        <v>3</v>
      </c>
      <c r="AY33" s="120">
        <v>262</v>
      </c>
      <c r="AZ33" s="120">
        <v>508</v>
      </c>
      <c r="BA33" s="120">
        <v>59</v>
      </c>
      <c r="BB33" s="120">
        <v>660</v>
      </c>
      <c r="BC33" s="120">
        <v>321</v>
      </c>
      <c r="BD33" s="120">
        <v>150</v>
      </c>
      <c r="BE33" s="116">
        <v>148</v>
      </c>
      <c r="BF33" s="116">
        <v>96</v>
      </c>
      <c r="BG33" s="49">
        <v>283</v>
      </c>
      <c r="BH33" s="49">
        <v>642</v>
      </c>
      <c r="BI33" s="49">
        <v>14</v>
      </c>
      <c r="BJ33" s="49">
        <v>346</v>
      </c>
      <c r="BK33" s="49">
        <v>0</v>
      </c>
      <c r="BL33" s="49">
        <v>489</v>
      </c>
      <c r="BM33" s="49">
        <v>0</v>
      </c>
      <c r="BN33" s="49">
        <v>473</v>
      </c>
      <c r="BO33" s="49">
        <v>1</v>
      </c>
      <c r="BP33" s="49">
        <v>2</v>
      </c>
      <c r="BQ33" s="116">
        <v>1</v>
      </c>
      <c r="BR33" s="116">
        <v>5</v>
      </c>
      <c r="BS33" s="141">
        <v>189</v>
      </c>
      <c r="BT33" s="141">
        <v>172</v>
      </c>
      <c r="BU33" s="98">
        <v>5</v>
      </c>
      <c r="BV33" s="98">
        <v>0</v>
      </c>
      <c r="BW33" s="98">
        <v>26</v>
      </c>
      <c r="BX33" s="49">
        <v>28</v>
      </c>
      <c r="BY33" s="49">
        <v>4</v>
      </c>
      <c r="BZ33" s="49">
        <v>683</v>
      </c>
      <c r="CA33" s="49">
        <v>227</v>
      </c>
      <c r="CB33" s="49">
        <v>27</v>
      </c>
      <c r="CC33" s="119">
        <v>5</v>
      </c>
      <c r="CD33" s="119">
        <v>5</v>
      </c>
      <c r="CE33" s="49">
        <v>1</v>
      </c>
      <c r="CF33" s="141">
        <v>0</v>
      </c>
      <c r="CG33" s="141">
        <v>1</v>
      </c>
      <c r="CH33" s="141">
        <v>1</v>
      </c>
      <c r="CI33" s="141">
        <v>3</v>
      </c>
      <c r="CJ33" s="141">
        <v>3</v>
      </c>
      <c r="CK33" s="141">
        <v>0</v>
      </c>
      <c r="CL33" s="195">
        <v>2</v>
      </c>
      <c r="CM33" s="141">
        <v>30</v>
      </c>
      <c r="CN33" s="141">
        <v>273</v>
      </c>
      <c r="CO33" s="119">
        <v>6</v>
      </c>
      <c r="CP33" s="119">
        <v>4</v>
      </c>
      <c r="CQ33" s="116">
        <v>17</v>
      </c>
      <c r="CR33" s="49">
        <v>3</v>
      </c>
      <c r="CS33" s="49">
        <v>3</v>
      </c>
      <c r="CT33" s="196">
        <v>0</v>
      </c>
      <c r="CU33" s="49">
        <v>448</v>
      </c>
      <c r="CV33" s="49">
        <v>4</v>
      </c>
      <c r="CW33" s="49">
        <v>1</v>
      </c>
      <c r="CX33" s="49">
        <v>17</v>
      </c>
      <c r="CY33" s="49">
        <v>3</v>
      </c>
      <c r="CZ33" s="141">
        <v>307</v>
      </c>
      <c r="DA33" s="201">
        <v>2</v>
      </c>
      <c r="DB33" s="219">
        <v>3</v>
      </c>
      <c r="DC33" s="204">
        <v>574</v>
      </c>
      <c r="DD33" s="219">
        <v>2</v>
      </c>
      <c r="DE33" s="204">
        <v>2</v>
      </c>
      <c r="DF33" s="219">
        <v>166</v>
      </c>
      <c r="DG33" s="204">
        <v>1</v>
      </c>
      <c r="DH33" s="219">
        <v>2</v>
      </c>
      <c r="DI33" s="204">
        <v>2</v>
      </c>
      <c r="DJ33" s="219">
        <v>0</v>
      </c>
      <c r="DK33" s="49">
        <v>0</v>
      </c>
      <c r="DL33" s="141">
        <v>0</v>
      </c>
      <c r="DM33" s="201">
        <v>44</v>
      </c>
      <c r="DN33" s="219">
        <v>1</v>
      </c>
      <c r="DO33" s="204">
        <v>4</v>
      </c>
      <c r="DP33" s="201">
        <v>1</v>
      </c>
      <c r="DQ33" s="166">
        <v>659</v>
      </c>
      <c r="DR33" s="204">
        <v>1</v>
      </c>
      <c r="DS33" s="166">
        <v>0</v>
      </c>
      <c r="DT33" s="49">
        <f t="shared" si="0"/>
        <v>660</v>
      </c>
      <c r="DU33" s="204">
        <v>184</v>
      </c>
      <c r="DV33" s="219">
        <v>195</v>
      </c>
      <c r="DW33" s="166">
        <v>0</v>
      </c>
      <c r="DX33" s="219">
        <v>3</v>
      </c>
      <c r="DY33" s="204">
        <v>2</v>
      </c>
      <c r="DZ33" s="219">
        <v>187</v>
      </c>
      <c r="EA33" s="204">
        <v>3</v>
      </c>
      <c r="EB33" s="219">
        <v>2</v>
      </c>
      <c r="EC33" s="204">
        <v>3</v>
      </c>
      <c r="ED33" s="219">
        <v>0</v>
      </c>
      <c r="EE33" s="219">
        <v>1</v>
      </c>
      <c r="EF33" s="219">
        <v>13</v>
      </c>
      <c r="EG33" s="219">
        <v>162</v>
      </c>
      <c r="EH33" s="204">
        <v>0</v>
      </c>
      <c r="EI33" s="219">
        <v>93</v>
      </c>
      <c r="EJ33" s="235">
        <v>716</v>
      </c>
      <c r="EK33" s="204">
        <v>0</v>
      </c>
      <c r="EL33" s="219">
        <v>0</v>
      </c>
      <c r="EM33" s="204">
        <v>0</v>
      </c>
      <c r="EN33" s="219">
        <v>0</v>
      </c>
      <c r="EO33" s="204">
        <v>1</v>
      </c>
      <c r="EP33" s="219">
        <v>1</v>
      </c>
      <c r="EQ33" s="204">
        <v>0</v>
      </c>
      <c r="ER33" s="250">
        <v>270</v>
      </c>
      <c r="ES33" s="204">
        <v>1</v>
      </c>
      <c r="ET33" s="219">
        <v>2</v>
      </c>
      <c r="EU33" s="204">
        <v>9</v>
      </c>
      <c r="EV33" s="256">
        <v>2</v>
      </c>
      <c r="EW33" s="219">
        <v>6</v>
      </c>
      <c r="EX33" s="219">
        <v>6</v>
      </c>
      <c r="EY33" s="204">
        <v>9</v>
      </c>
      <c r="EZ33" s="259">
        <v>2</v>
      </c>
      <c r="FA33" s="258">
        <v>6</v>
      </c>
      <c r="FB33" s="259">
        <v>4</v>
      </c>
      <c r="FC33" s="263">
        <v>7</v>
      </c>
      <c r="FD33" s="266">
        <v>5</v>
      </c>
      <c r="FE33" s="204">
        <v>2</v>
      </c>
      <c r="FF33" s="273">
        <v>240</v>
      </c>
      <c r="FG33" s="276">
        <v>7</v>
      </c>
      <c r="FH33" s="267">
        <v>7</v>
      </c>
      <c r="FI33" s="276">
        <v>3</v>
      </c>
      <c r="FJ33" s="276">
        <v>505</v>
      </c>
      <c r="FK33" s="267">
        <v>9</v>
      </c>
      <c r="FL33" s="259"/>
      <c r="FM33" s="258"/>
      <c r="FN33" s="259"/>
      <c r="FO33" s="263"/>
      <c r="FP33" s="266"/>
      <c r="FQ33" s="204"/>
      <c r="FR33" s="273"/>
      <c r="FS33" s="267"/>
      <c r="FT33" s="273"/>
    </row>
    <row r="34" spans="2:176">
      <c r="B34" s="75" t="s">
        <v>148</v>
      </c>
      <c r="C34" s="163">
        <v>14069</v>
      </c>
      <c r="D34" s="164">
        <v>14767</v>
      </c>
      <c r="E34" s="165">
        <v>16355</v>
      </c>
      <c r="F34" s="164">
        <v>20774</v>
      </c>
      <c r="G34" s="121">
        <v>1371</v>
      </c>
      <c r="H34" s="121">
        <v>1175</v>
      </c>
      <c r="I34" s="121">
        <v>656</v>
      </c>
      <c r="J34" s="121">
        <v>1307</v>
      </c>
      <c r="K34" s="121">
        <v>1503</v>
      </c>
      <c r="L34" s="121">
        <v>817</v>
      </c>
      <c r="M34" s="121">
        <v>1881</v>
      </c>
      <c r="N34" s="121">
        <v>673</v>
      </c>
      <c r="O34" s="121">
        <v>1981</v>
      </c>
      <c r="P34" s="121">
        <v>1230</v>
      </c>
      <c r="Q34" s="121">
        <v>1245</v>
      </c>
      <c r="R34" s="121">
        <v>590</v>
      </c>
      <c r="S34" s="134">
        <v>14429</v>
      </c>
      <c r="T34" s="121">
        <v>527</v>
      </c>
      <c r="U34" s="121">
        <v>508</v>
      </c>
      <c r="V34" s="121">
        <v>487</v>
      </c>
      <c r="W34" s="121">
        <v>1412</v>
      </c>
      <c r="X34" s="121">
        <v>674</v>
      </c>
      <c r="Y34" s="121">
        <v>1236</v>
      </c>
      <c r="Z34" s="121">
        <v>1282</v>
      </c>
      <c r="AA34" s="121">
        <v>444</v>
      </c>
      <c r="AB34" s="121">
        <v>1869</v>
      </c>
      <c r="AC34" s="121">
        <v>1603</v>
      </c>
      <c r="AD34" s="121">
        <v>2549</v>
      </c>
      <c r="AE34" s="121">
        <v>1706</v>
      </c>
      <c r="AF34" s="121">
        <v>14297</v>
      </c>
      <c r="AG34" s="121">
        <v>1148</v>
      </c>
      <c r="AH34" s="121">
        <v>435</v>
      </c>
      <c r="AI34" s="121">
        <v>2096</v>
      </c>
      <c r="AJ34" s="134">
        <v>1483</v>
      </c>
      <c r="AK34" s="121">
        <v>584</v>
      </c>
      <c r="AL34" s="121">
        <v>483</v>
      </c>
      <c r="AM34" s="121">
        <v>242</v>
      </c>
      <c r="AN34" s="121">
        <v>491</v>
      </c>
      <c r="AO34" s="121">
        <v>412</v>
      </c>
      <c r="AP34" s="134">
        <v>1511</v>
      </c>
      <c r="AQ34" s="134">
        <v>514</v>
      </c>
      <c r="AR34" s="121">
        <v>652</v>
      </c>
      <c r="AS34" s="121">
        <v>1015</v>
      </c>
      <c r="AT34" s="121">
        <v>1463</v>
      </c>
      <c r="AU34" s="121">
        <v>924</v>
      </c>
      <c r="AV34" s="121">
        <v>1320</v>
      </c>
      <c r="AW34" s="134">
        <v>525</v>
      </c>
      <c r="AX34" s="134">
        <v>748</v>
      </c>
      <c r="AY34" s="134">
        <v>874</v>
      </c>
      <c r="AZ34" s="134">
        <v>851</v>
      </c>
      <c r="BA34" s="134">
        <v>1813</v>
      </c>
      <c r="BB34" s="134">
        <v>950</v>
      </c>
      <c r="BC34" s="134">
        <v>1665</v>
      </c>
      <c r="BD34" s="134">
        <v>3495</v>
      </c>
      <c r="BE34" s="121">
        <v>1382</v>
      </c>
      <c r="BF34" s="121">
        <v>1650</v>
      </c>
      <c r="BG34" s="121">
        <v>795</v>
      </c>
      <c r="BH34" s="121">
        <v>1624</v>
      </c>
      <c r="BI34" s="121">
        <v>557</v>
      </c>
      <c r="BJ34" s="121">
        <v>1034</v>
      </c>
      <c r="BK34" s="121">
        <v>1482</v>
      </c>
      <c r="BL34" s="121">
        <v>2123</v>
      </c>
      <c r="BM34" s="121">
        <v>172</v>
      </c>
      <c r="BN34" s="121">
        <v>2168</v>
      </c>
      <c r="BO34" s="121">
        <v>1301</v>
      </c>
      <c r="BP34" s="121">
        <v>1163</v>
      </c>
      <c r="BQ34" s="121">
        <v>725</v>
      </c>
      <c r="BR34" s="121">
        <v>531</v>
      </c>
      <c r="BS34" s="121">
        <v>429</v>
      </c>
      <c r="BT34" s="121">
        <v>593</v>
      </c>
      <c r="BU34" s="121">
        <v>276</v>
      </c>
      <c r="BV34" s="121">
        <v>274</v>
      </c>
      <c r="BW34" s="121">
        <v>845</v>
      </c>
      <c r="BX34" s="121">
        <v>1371</v>
      </c>
      <c r="BY34" s="121">
        <v>370</v>
      </c>
      <c r="BZ34" s="121">
        <v>1370</v>
      </c>
      <c r="CA34" s="121">
        <v>1111</v>
      </c>
      <c r="CB34" s="121">
        <v>1120</v>
      </c>
      <c r="CC34" s="121">
        <v>2008</v>
      </c>
      <c r="CD34" s="191">
        <v>3909</v>
      </c>
      <c r="CE34" s="192">
        <v>578</v>
      </c>
      <c r="CF34" s="193">
        <v>720</v>
      </c>
      <c r="CG34" s="150">
        <v>1336</v>
      </c>
      <c r="CH34" s="121">
        <v>1919</v>
      </c>
      <c r="CI34" s="121">
        <v>710</v>
      </c>
      <c r="CJ34" s="121">
        <v>1385</v>
      </c>
      <c r="CK34" s="121">
        <v>708</v>
      </c>
      <c r="CL34" s="75">
        <v>418</v>
      </c>
      <c r="CM34" s="192">
        <v>586</v>
      </c>
      <c r="CN34" s="192">
        <v>685</v>
      </c>
      <c r="CO34" s="121">
        <v>413</v>
      </c>
      <c r="CP34" s="191">
        <v>567</v>
      </c>
      <c r="CQ34" s="192">
        <v>101</v>
      </c>
      <c r="CR34" s="121">
        <v>1666</v>
      </c>
      <c r="CS34" s="192">
        <v>589</v>
      </c>
      <c r="CT34" s="121">
        <v>2229</v>
      </c>
      <c r="CU34" s="121">
        <v>1254</v>
      </c>
      <c r="CV34" s="192">
        <v>327</v>
      </c>
      <c r="CW34" s="192">
        <v>355</v>
      </c>
      <c r="CX34" s="192">
        <v>152</v>
      </c>
      <c r="CY34" s="192">
        <v>872</v>
      </c>
      <c r="CZ34" s="191">
        <v>1449</v>
      </c>
      <c r="DA34" s="121">
        <f t="shared" ref="DA34:DF34" si="1">SUM(DA15:DA33)</f>
        <v>468</v>
      </c>
      <c r="DB34" s="191">
        <f t="shared" si="1"/>
        <v>686</v>
      </c>
      <c r="DC34" s="191">
        <f t="shared" si="1"/>
        <v>1752</v>
      </c>
      <c r="DD34" s="121">
        <f t="shared" si="1"/>
        <v>857</v>
      </c>
      <c r="DE34" s="192">
        <f t="shared" si="1"/>
        <v>415</v>
      </c>
      <c r="DF34" s="121">
        <f t="shared" si="1"/>
        <v>441</v>
      </c>
      <c r="DG34" s="121">
        <f t="shared" ref="DG34:DL34" si="2">SUM(DG15:DG33)</f>
        <v>445</v>
      </c>
      <c r="DH34" s="192">
        <f t="shared" si="2"/>
        <v>374</v>
      </c>
      <c r="DI34" s="192">
        <f t="shared" si="2"/>
        <v>261</v>
      </c>
      <c r="DJ34" s="192">
        <f t="shared" si="2"/>
        <v>231</v>
      </c>
      <c r="DK34" s="192">
        <f t="shared" si="2"/>
        <v>295</v>
      </c>
      <c r="DL34" s="121">
        <f t="shared" si="2"/>
        <v>800</v>
      </c>
      <c r="DM34" s="121">
        <f t="shared" ref="DM34:DT34" si="3">SUM(DM15:DM33)</f>
        <v>756</v>
      </c>
      <c r="DN34" s="191">
        <f t="shared" si="3"/>
        <v>432</v>
      </c>
      <c r="DO34" s="191">
        <f t="shared" si="3"/>
        <v>1585</v>
      </c>
      <c r="DP34" s="191">
        <f t="shared" si="3"/>
        <v>501</v>
      </c>
      <c r="DQ34" s="192">
        <f t="shared" si="3"/>
        <v>1187</v>
      </c>
      <c r="DR34" s="191">
        <f t="shared" si="3"/>
        <v>864</v>
      </c>
      <c r="DS34" s="121">
        <f t="shared" si="3"/>
        <v>391</v>
      </c>
      <c r="DT34" s="192">
        <f t="shared" si="3"/>
        <v>1688</v>
      </c>
      <c r="DU34" s="192">
        <f t="shared" ref="DU34:EB34" si="4">SUM(DU15:DU33)</f>
        <v>1517</v>
      </c>
      <c r="DV34" s="227">
        <f t="shared" si="4"/>
        <v>776</v>
      </c>
      <c r="DW34" s="192">
        <f t="shared" si="4"/>
        <v>984</v>
      </c>
      <c r="DX34" s="150">
        <f t="shared" si="4"/>
        <v>1440</v>
      </c>
      <c r="DY34" s="121">
        <f t="shared" si="4"/>
        <v>1233</v>
      </c>
      <c r="DZ34" s="191">
        <f t="shared" si="4"/>
        <v>536</v>
      </c>
      <c r="EA34" s="191">
        <f t="shared" si="4"/>
        <v>327</v>
      </c>
      <c r="EB34" s="191">
        <f t="shared" si="4"/>
        <v>1060</v>
      </c>
      <c r="EC34" s="227">
        <f t="shared" ref="EC34:EN34" si="5">SUM(EC15:EC33)</f>
        <v>2335</v>
      </c>
      <c r="ED34" s="192">
        <f t="shared" si="5"/>
        <v>1481</v>
      </c>
      <c r="EE34" s="192">
        <f t="shared" si="5"/>
        <v>438</v>
      </c>
      <c r="EF34" s="192">
        <f t="shared" si="5"/>
        <v>642</v>
      </c>
      <c r="EG34" s="192">
        <f t="shared" si="5"/>
        <v>1824</v>
      </c>
      <c r="EH34" s="192">
        <f t="shared" si="5"/>
        <v>1585</v>
      </c>
      <c r="EI34" s="192">
        <f t="shared" si="5"/>
        <v>556</v>
      </c>
      <c r="EJ34" s="121">
        <f t="shared" si="5"/>
        <v>2072</v>
      </c>
      <c r="EK34" s="121">
        <f t="shared" si="5"/>
        <v>209</v>
      </c>
      <c r="EL34" s="151">
        <f t="shared" si="5"/>
        <v>524</v>
      </c>
      <c r="EM34" s="121">
        <f t="shared" si="5"/>
        <v>550</v>
      </c>
      <c r="EN34" s="151">
        <f t="shared" si="5"/>
        <v>833</v>
      </c>
      <c r="EO34" s="192">
        <f t="shared" ref="EO34:EX34" si="6">SUM(EO15:EO33)</f>
        <v>839</v>
      </c>
      <c r="EP34" s="236">
        <f t="shared" si="6"/>
        <v>478</v>
      </c>
      <c r="EQ34" s="121">
        <f t="shared" si="6"/>
        <v>1434</v>
      </c>
      <c r="ER34" s="150">
        <f t="shared" si="6"/>
        <v>2418</v>
      </c>
      <c r="ES34" s="150">
        <f t="shared" si="6"/>
        <v>1434</v>
      </c>
      <c r="ET34" s="236">
        <f t="shared" si="6"/>
        <v>400</v>
      </c>
      <c r="EU34" s="192">
        <f t="shared" si="6"/>
        <v>544</v>
      </c>
      <c r="EV34" s="150">
        <f t="shared" si="6"/>
        <v>1698</v>
      </c>
      <c r="EW34" s="192">
        <f t="shared" si="6"/>
        <v>325</v>
      </c>
      <c r="EX34" s="192">
        <f t="shared" si="6"/>
        <v>244</v>
      </c>
      <c r="EY34" s="192">
        <f t="shared" ref="EY34:FD34" si="7">SUM(EY15:EY33)</f>
        <v>998</v>
      </c>
      <c r="EZ34" s="150">
        <f t="shared" si="7"/>
        <v>606</v>
      </c>
      <c r="FA34" s="150">
        <f t="shared" si="7"/>
        <v>255</v>
      </c>
      <c r="FB34" s="150">
        <f t="shared" si="7"/>
        <v>455</v>
      </c>
      <c r="FC34" s="150">
        <f t="shared" si="7"/>
        <v>399</v>
      </c>
      <c r="FD34" s="150">
        <f t="shared" si="7"/>
        <v>609</v>
      </c>
      <c r="FE34" s="227">
        <f t="shared" ref="FE34:FK34" si="8">SUM(FE15:FE33)</f>
        <v>248</v>
      </c>
      <c r="FF34" s="121">
        <f t="shared" si="8"/>
        <v>1254</v>
      </c>
      <c r="FG34" s="227">
        <f t="shared" si="8"/>
        <v>836</v>
      </c>
      <c r="FH34" s="164">
        <f t="shared" si="8"/>
        <v>2852</v>
      </c>
      <c r="FI34" s="121">
        <f t="shared" si="8"/>
        <v>2060</v>
      </c>
      <c r="FJ34" s="121">
        <f t="shared" si="8"/>
        <v>1083</v>
      </c>
      <c r="FK34" s="121">
        <f t="shared" si="8"/>
        <v>2161</v>
      </c>
      <c r="FL34" s="150"/>
      <c r="FM34" s="150"/>
      <c r="FN34" s="150"/>
      <c r="FO34" s="150"/>
      <c r="FP34" s="150"/>
      <c r="FQ34" s="227"/>
      <c r="FR34" s="121"/>
      <c r="FS34" s="227"/>
      <c r="FT34" s="164"/>
    </row>
    <row r="35" spans="2:176">
      <c r="B35" s="188"/>
      <c r="C35" s="189"/>
      <c r="D35" s="189"/>
      <c r="E35" s="189"/>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216"/>
      <c r="CF35" s="216"/>
      <c r="CG35" s="190"/>
      <c r="CH35" s="190"/>
      <c r="CI35" s="190"/>
      <c r="CJ35" s="190"/>
      <c r="CK35" s="190"/>
      <c r="CL35" s="188"/>
      <c r="CM35" s="216"/>
      <c r="CN35" s="216"/>
      <c r="CO35" s="190"/>
      <c r="CP35" s="190"/>
      <c r="CQ35" s="216"/>
      <c r="CR35" s="190"/>
      <c r="CS35" s="216"/>
      <c r="CT35" s="190"/>
      <c r="CU35" s="190"/>
      <c r="CV35" s="216"/>
      <c r="CW35" s="216"/>
      <c r="CX35" s="216"/>
      <c r="CY35" s="216"/>
      <c r="CZ35" s="190"/>
      <c r="DA35" s="190"/>
      <c r="DB35" s="190"/>
      <c r="DC35" s="216"/>
      <c r="DD35" s="190"/>
      <c r="DE35" s="216"/>
      <c r="DF35" s="190"/>
      <c r="DG35" s="190"/>
      <c r="DH35" s="216"/>
      <c r="DI35" s="216"/>
      <c r="DJ35" s="216"/>
      <c r="DK35" s="216"/>
      <c r="DL35" s="190"/>
    </row>
    <row r="36" spans="2:176">
      <c r="B36" s="188"/>
      <c r="C36" s="189"/>
      <c r="D36" s="189"/>
      <c r="E36" s="189"/>
      <c r="F36" s="189"/>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216"/>
      <c r="CF36" s="216"/>
      <c r="CG36" s="190"/>
      <c r="CH36" s="190"/>
      <c r="CI36" s="190"/>
      <c r="CJ36" s="190"/>
      <c r="CK36" s="190"/>
      <c r="CL36" s="188"/>
      <c r="CM36" s="216"/>
      <c r="CN36" s="216"/>
      <c r="CO36" s="190"/>
      <c r="CP36" s="190"/>
      <c r="CQ36" s="216"/>
      <c r="CR36" s="190"/>
      <c r="CS36" s="216"/>
      <c r="CT36" s="190"/>
      <c r="CU36" s="190"/>
      <c r="CV36" s="216"/>
      <c r="CW36" s="216"/>
      <c r="CX36" s="216"/>
      <c r="CY36" s="216"/>
      <c r="CZ36" s="190"/>
      <c r="DA36" s="190"/>
      <c r="DB36" s="190"/>
      <c r="DC36" s="216"/>
      <c r="DD36" s="190"/>
      <c r="DE36" s="216"/>
      <c r="DF36" s="190"/>
      <c r="DG36" s="190"/>
      <c r="DH36" s="216"/>
      <c r="DI36" s="216"/>
      <c r="DJ36" s="216"/>
      <c r="DK36" s="216"/>
      <c r="DL36" s="190"/>
    </row>
    <row r="37" spans="2:176">
      <c r="B37" s="188"/>
      <c r="C37" s="189"/>
      <c r="D37" s="189"/>
      <c r="E37" s="189"/>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216"/>
      <c r="CF37" s="216"/>
      <c r="CG37" s="190"/>
      <c r="CH37" s="190"/>
      <c r="CI37" s="190"/>
      <c r="CJ37" s="190"/>
      <c r="CK37" s="190"/>
      <c r="CL37" s="188"/>
      <c r="CM37" s="216"/>
      <c r="CN37" s="216"/>
      <c r="CO37" s="190"/>
      <c r="CP37" s="190"/>
      <c r="CQ37" s="216"/>
      <c r="CR37" s="190"/>
      <c r="CS37" s="216"/>
      <c r="CT37" s="190"/>
      <c r="CU37" s="190"/>
      <c r="CV37" s="216"/>
      <c r="CW37" s="216"/>
      <c r="CX37" s="216"/>
      <c r="CY37" s="216"/>
      <c r="CZ37" s="190"/>
      <c r="DA37" s="190"/>
      <c r="DB37" s="190"/>
      <c r="DC37" s="216"/>
      <c r="DD37" s="190"/>
      <c r="DE37" s="216"/>
      <c r="DF37" s="190"/>
      <c r="DG37" s="190"/>
      <c r="DH37" s="216"/>
      <c r="DI37" s="216"/>
      <c r="DJ37" s="216"/>
      <c r="DK37" s="216"/>
      <c r="DL37" s="190"/>
    </row>
    <row r="38" spans="2:176">
      <c r="B38" s="188"/>
      <c r="C38" s="189"/>
      <c r="D38" s="189"/>
      <c r="E38" s="189"/>
      <c r="F38" s="189"/>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216"/>
      <c r="CF38" s="216"/>
      <c r="CG38" s="190"/>
      <c r="CH38" s="190"/>
      <c r="CI38" s="190"/>
      <c r="CJ38" s="190"/>
      <c r="CK38" s="190"/>
      <c r="CL38" s="188"/>
      <c r="CM38" s="216"/>
      <c r="CN38" s="216"/>
      <c r="CO38" s="190"/>
      <c r="CP38" s="190"/>
      <c r="CQ38" s="216"/>
      <c r="CR38" s="190"/>
      <c r="CS38" s="216"/>
      <c r="CT38" s="190"/>
      <c r="CU38" s="190"/>
      <c r="CV38" s="216"/>
      <c r="CW38" s="216"/>
      <c r="CX38" s="216"/>
      <c r="CY38" s="216"/>
      <c r="CZ38" s="190"/>
      <c r="DA38" s="190"/>
      <c r="DB38" s="190"/>
      <c r="DC38" s="216"/>
      <c r="DD38" s="190"/>
      <c r="DE38" s="216"/>
      <c r="DF38" s="190"/>
      <c r="DG38" s="190"/>
      <c r="DH38" s="216"/>
      <c r="DI38" s="216"/>
      <c r="DJ38" s="216"/>
      <c r="DK38" s="216"/>
      <c r="DL38" s="190"/>
    </row>
    <row r="39" spans="2:176">
      <c r="B39" s="188"/>
      <c r="C39" s="189"/>
      <c r="D39" s="189"/>
      <c r="E39" s="189"/>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216"/>
      <c r="CF39" s="216"/>
      <c r="CG39" s="190"/>
      <c r="CH39" s="190"/>
      <c r="CI39" s="190"/>
      <c r="CJ39" s="190"/>
      <c r="CK39" s="190"/>
      <c r="CL39" s="188"/>
      <c r="CM39" s="216"/>
      <c r="CN39" s="216"/>
      <c r="CO39" s="190"/>
      <c r="CP39" s="190"/>
      <c r="CQ39" s="216"/>
      <c r="CR39" s="190"/>
      <c r="CS39" s="216"/>
      <c r="CT39" s="190"/>
      <c r="CU39" s="190"/>
      <c r="CV39" s="216"/>
      <c r="CW39" s="216"/>
      <c r="CX39" s="216"/>
      <c r="CY39" s="216"/>
      <c r="CZ39" s="190"/>
      <c r="DA39" s="190"/>
      <c r="DB39" s="190"/>
      <c r="DC39" s="216"/>
      <c r="DD39" s="190"/>
      <c r="DE39" s="216"/>
      <c r="DF39" s="190"/>
      <c r="DG39" s="190"/>
      <c r="DH39" s="216"/>
      <c r="DI39" s="216"/>
      <c r="DJ39" s="216"/>
      <c r="DK39" s="216"/>
      <c r="DL39" s="190"/>
    </row>
    <row r="40" spans="2:176">
      <c r="B40" s="188"/>
      <c r="C40" s="189"/>
      <c r="D40" s="189"/>
      <c r="E40" s="189"/>
      <c r="F40" s="189"/>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216"/>
      <c r="CF40" s="216"/>
      <c r="CG40" s="190"/>
      <c r="CH40" s="190"/>
      <c r="CI40" s="190"/>
      <c r="CJ40" s="190"/>
      <c r="CK40" s="190"/>
      <c r="CL40" s="188"/>
      <c r="CM40" s="216"/>
      <c r="CN40" s="216"/>
      <c r="CO40" s="190"/>
      <c r="CP40" s="190"/>
      <c r="CQ40" s="216"/>
      <c r="CR40" s="190"/>
      <c r="CS40" s="216"/>
      <c r="CT40" s="190"/>
      <c r="CU40" s="190"/>
      <c r="CV40" s="216"/>
      <c r="CW40" s="216"/>
      <c r="CX40" s="216"/>
      <c r="CY40" s="216"/>
      <c r="CZ40" s="190"/>
      <c r="DA40" s="190"/>
      <c r="DB40" s="190"/>
      <c r="DC40" s="216"/>
      <c r="DD40" s="190"/>
      <c r="DE40" s="216"/>
      <c r="DF40" s="190"/>
      <c r="DG40" s="190"/>
      <c r="DH40" s="216"/>
      <c r="DI40" s="216"/>
      <c r="DJ40" s="216"/>
      <c r="DK40" s="216"/>
      <c r="DL40" s="190"/>
    </row>
    <row r="41" spans="2:176">
      <c r="B41" s="188"/>
      <c r="C41" s="189"/>
      <c r="D41" s="189"/>
      <c r="E41" s="189"/>
      <c r="F41" s="189"/>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216"/>
      <c r="CF41" s="216"/>
      <c r="CG41" s="190"/>
      <c r="CH41" s="190"/>
      <c r="CI41" s="190"/>
      <c r="CJ41" s="190"/>
      <c r="CK41" s="190"/>
      <c r="CL41" s="188"/>
      <c r="CM41" s="216"/>
      <c r="CN41" s="216"/>
      <c r="CO41" s="190"/>
      <c r="CP41" s="190"/>
      <c r="CQ41" s="216"/>
      <c r="CR41" s="190"/>
      <c r="CS41" s="216"/>
      <c r="CT41" s="190"/>
      <c r="CU41" s="190"/>
      <c r="CV41" s="216"/>
      <c r="CW41" s="216"/>
      <c r="CX41" s="216"/>
      <c r="CY41" s="216"/>
      <c r="CZ41" s="190"/>
      <c r="DA41" s="190"/>
      <c r="DB41" s="190"/>
      <c r="DC41" s="216"/>
      <c r="DD41" s="190"/>
      <c r="DE41" s="216"/>
      <c r="DF41" s="190"/>
      <c r="DG41" s="190"/>
      <c r="DH41" s="216"/>
      <c r="DI41" s="216"/>
      <c r="DJ41" s="216"/>
      <c r="DK41" s="216"/>
      <c r="DL41" s="190"/>
    </row>
    <row r="42" spans="2:176">
      <c r="B42" s="188"/>
      <c r="C42" s="189"/>
      <c r="D42" s="189"/>
      <c r="E42" s="189"/>
      <c r="F42" s="189"/>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216"/>
      <c r="CF42" s="216"/>
      <c r="CG42" s="190"/>
      <c r="CH42" s="190"/>
      <c r="CI42" s="190"/>
      <c r="CJ42" s="190"/>
      <c r="CK42" s="190"/>
      <c r="CL42" s="188"/>
      <c r="CM42" s="216"/>
      <c r="CN42" s="216"/>
      <c r="CO42" s="190"/>
      <c r="CP42" s="190"/>
      <c r="CQ42" s="216"/>
      <c r="CR42" s="190"/>
      <c r="CS42" s="216"/>
      <c r="CT42" s="190"/>
      <c r="CU42" s="190"/>
      <c r="CV42" s="216"/>
      <c r="CW42" s="216"/>
      <c r="CX42" s="216"/>
      <c r="CY42" s="216"/>
      <c r="CZ42" s="190"/>
      <c r="DA42" s="190"/>
      <c r="DB42" s="190"/>
      <c r="DC42" s="216"/>
      <c r="DD42" s="190"/>
      <c r="DE42" s="216"/>
      <c r="DF42" s="190"/>
      <c r="DG42" s="190"/>
      <c r="DH42" s="216"/>
      <c r="DI42" s="216"/>
      <c r="DJ42" s="216"/>
      <c r="DK42" s="216"/>
      <c r="DL42" s="190"/>
    </row>
    <row r="43" spans="2:176">
      <c r="B43" s="188"/>
      <c r="C43" s="189"/>
      <c r="D43" s="189"/>
      <c r="E43" s="189"/>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216"/>
      <c r="CF43" s="216"/>
      <c r="CG43" s="190"/>
      <c r="CH43" s="190"/>
      <c r="CI43" s="190"/>
      <c r="CJ43" s="190"/>
      <c r="CK43" s="190"/>
      <c r="CL43" s="188"/>
      <c r="CM43" s="216"/>
      <c r="CN43" s="216"/>
      <c r="CO43" s="190"/>
      <c r="CP43" s="190"/>
      <c r="CQ43" s="216"/>
      <c r="CR43" s="190"/>
      <c r="CS43" s="216"/>
      <c r="CT43" s="190"/>
      <c r="CU43" s="190"/>
      <c r="CV43" s="216"/>
      <c r="CW43" s="216"/>
      <c r="CX43" s="216"/>
      <c r="CY43" s="216"/>
      <c r="CZ43" s="190"/>
      <c r="DA43" s="190"/>
      <c r="DB43" s="190"/>
      <c r="DC43" s="216"/>
      <c r="DD43" s="190"/>
      <c r="DE43" s="216"/>
      <c r="DF43" s="190"/>
      <c r="DG43" s="190"/>
      <c r="DH43" s="216"/>
      <c r="DI43" s="216"/>
      <c r="DJ43" s="216"/>
      <c r="DK43" s="216"/>
      <c r="DL43" s="190"/>
    </row>
    <row r="44" spans="2:176">
      <c r="B44" s="188"/>
      <c r="C44" s="189"/>
      <c r="D44" s="189"/>
      <c r="E44" s="189"/>
      <c r="F44" s="189"/>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216"/>
      <c r="CF44" s="216"/>
      <c r="CG44" s="190"/>
      <c r="CH44" s="190"/>
      <c r="CI44" s="190"/>
      <c r="CJ44" s="190"/>
      <c r="CK44" s="190"/>
      <c r="CL44" s="188"/>
      <c r="CM44" s="216"/>
      <c r="CN44" s="216"/>
      <c r="CO44" s="190"/>
      <c r="CP44" s="190"/>
      <c r="CQ44" s="216"/>
      <c r="CR44" s="190"/>
      <c r="CS44" s="216"/>
      <c r="CT44" s="190"/>
      <c r="CU44" s="190"/>
      <c r="CV44" s="216"/>
      <c r="CW44" s="216"/>
      <c r="CX44" s="216"/>
      <c r="CY44" s="216"/>
      <c r="CZ44" s="190"/>
      <c r="DA44" s="190"/>
      <c r="DB44" s="190"/>
      <c r="DC44" s="216"/>
      <c r="DD44" s="190"/>
      <c r="DE44" s="216"/>
      <c r="DF44" s="190"/>
      <c r="DG44" s="190"/>
      <c r="DH44" s="216"/>
      <c r="DI44" s="216"/>
      <c r="DJ44" s="216"/>
      <c r="DK44" s="216"/>
      <c r="DL44" s="190"/>
    </row>
    <row r="45" spans="2:176">
      <c r="B45" s="188"/>
      <c r="C45" s="189"/>
      <c r="D45" s="189"/>
      <c r="E45" s="189"/>
      <c r="F45" s="189"/>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216"/>
      <c r="CF45" s="216"/>
      <c r="CG45" s="190"/>
      <c r="CH45" s="190"/>
      <c r="CI45" s="190"/>
      <c r="CJ45" s="190"/>
      <c r="CK45" s="190"/>
      <c r="CL45" s="188"/>
      <c r="CM45" s="216"/>
      <c r="CN45" s="216"/>
      <c r="CO45" s="190"/>
      <c r="CP45" s="190"/>
      <c r="CQ45" s="216"/>
      <c r="CR45" s="190"/>
      <c r="CS45" s="216"/>
      <c r="CT45" s="190"/>
      <c r="CU45" s="190"/>
      <c r="CV45" s="216"/>
      <c r="CW45" s="216"/>
      <c r="CX45" s="216"/>
      <c r="CY45" s="216"/>
      <c r="CZ45" s="190"/>
      <c r="DA45" s="190"/>
      <c r="DB45" s="190"/>
      <c r="DC45" s="216"/>
      <c r="DD45" s="190"/>
      <c r="DE45" s="216"/>
      <c r="DF45" s="190"/>
      <c r="DG45" s="190"/>
      <c r="DH45" s="216"/>
      <c r="DI45" s="216"/>
      <c r="DJ45" s="216"/>
      <c r="DK45" s="216"/>
      <c r="DL45" s="190"/>
    </row>
    <row r="46" spans="2:176">
      <c r="B46" s="188"/>
      <c r="C46" s="189"/>
      <c r="D46" s="189"/>
      <c r="E46" s="189"/>
      <c r="F46" s="189"/>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216"/>
      <c r="CF46" s="216"/>
      <c r="CG46" s="190"/>
      <c r="CH46" s="190"/>
      <c r="CI46" s="190"/>
      <c r="CJ46" s="190"/>
      <c r="CK46" s="190"/>
      <c r="CL46" s="188"/>
      <c r="CM46" s="216"/>
      <c r="CN46" s="216"/>
      <c r="CO46" s="190"/>
      <c r="CP46" s="190"/>
      <c r="CQ46" s="216"/>
      <c r="CR46" s="190"/>
      <c r="CS46" s="216"/>
      <c r="CT46" s="190"/>
      <c r="CU46" s="190"/>
      <c r="CV46" s="216"/>
      <c r="CW46" s="216"/>
      <c r="CX46" s="216"/>
      <c r="CY46" s="216"/>
      <c r="CZ46" s="190"/>
      <c r="DA46" s="190"/>
      <c r="DB46" s="190"/>
      <c r="DC46" s="216"/>
      <c r="DD46" s="190"/>
      <c r="DE46" s="216"/>
      <c r="DF46" s="190"/>
      <c r="DG46" s="190"/>
      <c r="DH46" s="216"/>
      <c r="DI46" s="216"/>
      <c r="DJ46" s="216"/>
      <c r="DK46" s="216"/>
      <c r="DL46" s="190"/>
    </row>
    <row r="47" spans="2:176">
      <c r="B47" s="188"/>
      <c r="C47" s="189"/>
      <c r="D47" s="189"/>
      <c r="E47" s="189"/>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216"/>
      <c r="CF47" s="216"/>
      <c r="CG47" s="190"/>
      <c r="CH47" s="190"/>
      <c r="CI47" s="190"/>
      <c r="CJ47" s="190"/>
      <c r="CK47" s="190"/>
      <c r="CL47" s="188"/>
      <c r="CM47" s="216"/>
      <c r="CN47" s="216"/>
      <c r="CO47" s="190"/>
      <c r="CP47" s="190"/>
      <c r="CQ47" s="216"/>
      <c r="CR47" s="190"/>
      <c r="CS47" s="216"/>
      <c r="CT47" s="190"/>
      <c r="CU47" s="190"/>
      <c r="CV47" s="216"/>
      <c r="CW47" s="216"/>
      <c r="CX47" s="216"/>
      <c r="CY47" s="216"/>
      <c r="CZ47" s="190"/>
      <c r="DA47" s="190"/>
      <c r="DB47" s="190"/>
      <c r="DC47" s="216"/>
      <c r="DD47" s="190"/>
      <c r="DE47" s="216"/>
      <c r="DF47" s="190"/>
      <c r="DG47" s="190"/>
      <c r="DH47" s="216"/>
      <c r="DI47" s="216"/>
      <c r="DJ47" s="216"/>
      <c r="DK47" s="216"/>
      <c r="DL47" s="190"/>
    </row>
    <row r="48" spans="2:176">
      <c r="B48" s="188"/>
      <c r="C48" s="189"/>
      <c r="D48" s="189"/>
      <c r="E48" s="189"/>
      <c r="F48" s="189"/>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216"/>
      <c r="CF48" s="216"/>
      <c r="CG48" s="190"/>
      <c r="CH48" s="190"/>
      <c r="CI48" s="190"/>
      <c r="CJ48" s="190"/>
      <c r="CK48" s="190"/>
      <c r="CL48" s="188"/>
      <c r="CM48" s="216"/>
      <c r="CN48" s="216"/>
      <c r="CO48" s="190"/>
      <c r="CP48" s="190"/>
      <c r="CQ48" s="216"/>
      <c r="CR48" s="190"/>
      <c r="CS48" s="216"/>
      <c r="CT48" s="190"/>
      <c r="CU48" s="190"/>
      <c r="CV48" s="216"/>
      <c r="CW48" s="216"/>
      <c r="CX48" s="216"/>
      <c r="CY48" s="216"/>
      <c r="CZ48" s="190"/>
      <c r="DA48" s="190"/>
      <c r="DB48" s="190"/>
      <c r="DC48" s="216"/>
      <c r="DD48" s="190"/>
      <c r="DE48" s="216"/>
      <c r="DF48" s="190"/>
      <c r="DG48" s="190"/>
      <c r="DH48" s="216"/>
      <c r="DI48" s="216"/>
      <c r="DJ48" s="216"/>
      <c r="DK48" s="216"/>
      <c r="DL48" s="190"/>
    </row>
    <row r="49" spans="2:116">
      <c r="B49" s="188"/>
      <c r="C49" s="189"/>
      <c r="D49" s="189"/>
      <c r="E49" s="189"/>
      <c r="F49" s="189"/>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216"/>
      <c r="CF49" s="216"/>
      <c r="CG49" s="190"/>
      <c r="CH49" s="190"/>
      <c r="CI49" s="190"/>
      <c r="CJ49" s="190"/>
      <c r="CK49" s="190"/>
      <c r="CL49" s="188"/>
      <c r="CM49" s="216"/>
      <c r="CN49" s="216"/>
      <c r="CO49" s="190"/>
      <c r="CP49" s="190"/>
      <c r="CQ49" s="216"/>
      <c r="CR49" s="190"/>
      <c r="CS49" s="216"/>
      <c r="CT49" s="190"/>
      <c r="CU49" s="190"/>
      <c r="CV49" s="216"/>
      <c r="CW49" s="216"/>
      <c r="CX49" s="216"/>
      <c r="CY49" s="216"/>
      <c r="CZ49" s="190"/>
      <c r="DA49" s="190"/>
      <c r="DB49" s="190"/>
      <c r="DC49" s="216"/>
      <c r="DD49" s="190"/>
      <c r="DE49" s="216"/>
      <c r="DF49" s="190"/>
      <c r="DG49" s="190"/>
      <c r="DH49" s="216"/>
      <c r="DI49" s="216"/>
      <c r="DJ49" s="216"/>
      <c r="DK49" s="216"/>
      <c r="DL49" s="190"/>
    </row>
    <row r="50" spans="2:116">
      <c r="B50" s="188"/>
      <c r="C50" s="189"/>
      <c r="D50" s="189"/>
      <c r="E50" s="189"/>
      <c r="F50" s="189"/>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216"/>
      <c r="CF50" s="216"/>
      <c r="CG50" s="190"/>
      <c r="CH50" s="190"/>
      <c r="CI50" s="190"/>
      <c r="CJ50" s="190"/>
      <c r="CK50" s="190"/>
      <c r="CL50" s="188"/>
      <c r="CM50" s="216"/>
      <c r="CN50" s="216"/>
      <c r="CO50" s="190"/>
      <c r="CP50" s="190"/>
      <c r="CQ50" s="216"/>
      <c r="CR50" s="190"/>
      <c r="CS50" s="216"/>
      <c r="CT50" s="190"/>
      <c r="CU50" s="190"/>
      <c r="CV50" s="216"/>
      <c r="CW50" s="216"/>
      <c r="CX50" s="216"/>
      <c r="CY50" s="216"/>
      <c r="CZ50" s="190"/>
      <c r="DA50" s="190"/>
      <c r="DB50" s="190"/>
      <c r="DC50" s="216"/>
      <c r="DD50" s="190"/>
      <c r="DE50" s="216"/>
      <c r="DF50" s="190"/>
      <c r="DG50" s="190"/>
      <c r="DH50" s="216"/>
      <c r="DI50" s="216"/>
      <c r="DJ50" s="216"/>
      <c r="DK50" s="216"/>
      <c r="DL50" s="190"/>
    </row>
    <row r="51" spans="2:116">
      <c r="B51" s="188"/>
      <c r="C51" s="189"/>
      <c r="D51" s="189"/>
      <c r="E51" s="189"/>
      <c r="F51" s="189"/>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81"/>
    </row>
    <row r="52" spans="2:116">
      <c r="B52" s="188"/>
      <c r="C52" s="189"/>
      <c r="D52" s="189"/>
      <c r="E52" s="189"/>
      <c r="F52" s="189"/>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81"/>
    </row>
    <row r="53" spans="2:116">
      <c r="B53" s="74" t="s">
        <v>101</v>
      </c>
      <c r="C53" s="74"/>
      <c r="D53" s="108"/>
      <c r="E53" s="74"/>
      <c r="F53" s="74"/>
      <c r="G53" s="74"/>
      <c r="H53" s="74"/>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G53"/>
      <c r="BU53"/>
      <c r="BV53"/>
    </row>
    <row r="54" spans="2:116">
      <c r="B54" s="74" t="s">
        <v>102</v>
      </c>
      <c r="C54" s="74"/>
      <c r="D54" s="74"/>
      <c r="E54" s="74"/>
      <c r="F54" s="74"/>
      <c r="G54" s="108"/>
      <c r="H54" s="108"/>
      <c r="BS54" s="73"/>
    </row>
    <row r="55" spans="2:116">
      <c r="B55" s="288" t="s">
        <v>103</v>
      </c>
      <c r="C55" s="288"/>
      <c r="D55" s="288"/>
      <c r="E55" s="288"/>
      <c r="F55" s="288"/>
      <c r="G55" s="288"/>
      <c r="H55" s="288"/>
      <c r="O55" s="173"/>
      <c r="BS55" s="73"/>
    </row>
    <row r="56" spans="2:116">
      <c r="BS56" s="73"/>
    </row>
    <row r="57" spans="2:116">
      <c r="BS57" s="73"/>
    </row>
    <row r="58" spans="2:116">
      <c r="BS58" s="73"/>
    </row>
  </sheetData>
  <mergeCells count="27">
    <mergeCell ref="B8:BE8"/>
    <mergeCell ref="B9:BE9"/>
    <mergeCell ref="DY13:EJ13"/>
    <mergeCell ref="T13:AF13"/>
    <mergeCell ref="AG13:AR13"/>
    <mergeCell ref="AS13:BD13"/>
    <mergeCell ref="BE13:BP13"/>
    <mergeCell ref="DM13:DX13"/>
    <mergeCell ref="BQ13:CB13"/>
    <mergeCell ref="CC13:CN13"/>
    <mergeCell ref="CO13:CZ13"/>
    <mergeCell ref="B2:BE2"/>
    <mergeCell ref="B3:BE3"/>
    <mergeCell ref="B4:BE4"/>
    <mergeCell ref="B5:BE5"/>
    <mergeCell ref="B7:BE7"/>
    <mergeCell ref="FI13:FT13"/>
    <mergeCell ref="B55:H55"/>
    <mergeCell ref="B13:B14"/>
    <mergeCell ref="C13:C14"/>
    <mergeCell ref="D13:D14"/>
    <mergeCell ref="E13:E14"/>
    <mergeCell ref="F13:F14"/>
    <mergeCell ref="G13:R13"/>
    <mergeCell ref="EW13:FH13"/>
    <mergeCell ref="EK13:EV13"/>
    <mergeCell ref="DA13:DL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Q39"/>
  <sheetViews>
    <sheetView showGridLines="0" topLeftCell="K1" zoomScale="80" zoomScaleNormal="80" workbookViewId="0">
      <selection activeCell="AP35" sqref="AP35"/>
    </sheetView>
  </sheetViews>
  <sheetFormatPr baseColWidth="10" defaultColWidth="11.42578125" defaultRowHeight="15"/>
  <cols>
    <col min="1" max="1" width="17.7109375" customWidth="1"/>
    <col min="2" max="2" width="8.85546875" customWidth="1"/>
    <col min="3" max="3" width="7.5703125" customWidth="1"/>
    <col min="4" max="4" width="8.42578125" style="73" customWidth="1"/>
    <col min="5" max="5" width="9.140625" style="73" customWidth="1"/>
    <col min="6" max="7" width="9.140625" customWidth="1"/>
    <col min="8" max="8" width="8.7109375" customWidth="1"/>
    <col min="9" max="9" width="7.85546875" customWidth="1"/>
    <col min="10" max="10" width="9.140625" customWidth="1"/>
    <col min="11" max="12" width="7.7109375" customWidth="1"/>
    <col min="13" max="13" width="9.140625" customWidth="1"/>
    <col min="14" max="14" width="6.85546875" customWidth="1"/>
    <col min="15" max="15" width="7.5703125" customWidth="1"/>
    <col min="16" max="16" width="8.5703125" customWidth="1"/>
    <col min="17" max="31" width="9.42578125" customWidth="1"/>
    <col min="32" max="32" width="10.140625" customWidth="1"/>
    <col min="33" max="33" width="10.85546875" customWidth="1"/>
    <col min="34" max="34" width="9.28515625" customWidth="1"/>
    <col min="35" max="35" width="8.140625" customWidth="1"/>
    <col min="36" max="36" width="8.42578125" customWidth="1"/>
    <col min="37" max="37" width="9.5703125" customWidth="1"/>
    <col min="38" max="39" width="7.140625" customWidth="1"/>
    <col min="40" max="40" width="7.42578125" customWidth="1"/>
    <col min="41" max="41" width="8.5703125" customWidth="1"/>
    <col min="42" max="42" width="8.85546875" customWidth="1"/>
    <col min="43" max="43" width="9.42578125" customWidth="1"/>
  </cols>
  <sheetData>
    <row r="1" spans="1:43" s="3" customFormat="1" ht="12.75">
      <c r="A1" s="159"/>
      <c r="B1" s="160"/>
      <c r="C1" s="160"/>
      <c r="D1" s="167"/>
      <c r="E1" s="167"/>
      <c r="F1" s="160"/>
      <c r="G1" s="160"/>
      <c r="H1" s="160"/>
      <c r="I1" s="160"/>
      <c r="J1" s="160"/>
      <c r="K1" s="160"/>
      <c r="L1" s="160"/>
      <c r="M1" s="160"/>
      <c r="N1" s="160"/>
      <c r="O1" s="160"/>
      <c r="P1" s="160"/>
      <c r="Q1" s="160"/>
      <c r="R1" s="160"/>
      <c r="S1" s="160"/>
      <c r="T1" s="160"/>
      <c r="U1" s="160"/>
      <c r="V1" s="160"/>
      <c r="W1" s="160"/>
      <c r="X1" s="160"/>
      <c r="Y1" s="160"/>
      <c r="Z1" s="160"/>
      <c r="AA1" s="160"/>
      <c r="AB1" s="53"/>
    </row>
    <row r="2" spans="1:43" s="3" customFormat="1" ht="12.75">
      <c r="A2" s="292" t="s">
        <v>71</v>
      </c>
      <c r="B2" s="293"/>
      <c r="C2" s="293"/>
      <c r="D2" s="293"/>
      <c r="E2" s="293"/>
      <c r="F2" s="293"/>
      <c r="G2" s="293"/>
      <c r="H2" s="293"/>
      <c r="I2" s="293"/>
      <c r="J2" s="293"/>
      <c r="K2" s="293"/>
      <c r="L2" s="293"/>
      <c r="M2" s="293"/>
      <c r="N2" s="293"/>
      <c r="O2" s="293"/>
      <c r="P2" s="293"/>
      <c r="AB2" s="26"/>
    </row>
    <row r="3" spans="1:43" s="3" customFormat="1" ht="12.75">
      <c r="A3" s="292" t="s">
        <v>72</v>
      </c>
      <c r="B3" s="293"/>
      <c r="C3" s="293"/>
      <c r="D3" s="293"/>
      <c r="E3" s="293"/>
      <c r="F3" s="293"/>
      <c r="G3" s="293"/>
      <c r="H3" s="293"/>
      <c r="I3" s="293"/>
      <c r="J3" s="293"/>
      <c r="K3" s="293"/>
      <c r="L3" s="293"/>
      <c r="M3" s="293"/>
      <c r="N3" s="293"/>
      <c r="O3" s="293"/>
      <c r="P3" s="293"/>
      <c r="AB3" s="26"/>
    </row>
    <row r="4" spans="1:43" s="3" customFormat="1" ht="12.75">
      <c r="A4" s="292" t="s">
        <v>2</v>
      </c>
      <c r="B4" s="293"/>
      <c r="C4" s="293"/>
      <c r="D4" s="293"/>
      <c r="E4" s="293"/>
      <c r="F4" s="293"/>
      <c r="G4" s="293"/>
      <c r="H4" s="293"/>
      <c r="I4" s="293"/>
      <c r="J4" s="293"/>
      <c r="K4" s="293"/>
      <c r="L4" s="293"/>
      <c r="M4" s="293"/>
      <c r="N4" s="293"/>
      <c r="O4" s="293"/>
      <c r="P4" s="293"/>
      <c r="AB4" s="26"/>
    </row>
    <row r="5" spans="1:43" s="3" customFormat="1" ht="12.75">
      <c r="A5" s="292" t="s">
        <v>73</v>
      </c>
      <c r="B5" s="293"/>
      <c r="C5" s="293"/>
      <c r="D5" s="293"/>
      <c r="E5" s="293"/>
      <c r="F5" s="293"/>
      <c r="G5" s="293"/>
      <c r="H5" s="293"/>
      <c r="I5" s="293"/>
      <c r="J5" s="293"/>
      <c r="K5" s="293"/>
      <c r="L5" s="293"/>
      <c r="M5" s="293"/>
      <c r="N5" s="293"/>
      <c r="O5" s="293"/>
      <c r="P5" s="293"/>
      <c r="AB5" s="26"/>
    </row>
    <row r="6" spans="1:43" s="3" customFormat="1" ht="12.75">
      <c r="A6" s="24"/>
      <c r="B6" s="25"/>
      <c r="C6" s="25"/>
      <c r="D6" s="99"/>
      <c r="E6" s="99"/>
      <c r="AB6" s="26"/>
    </row>
    <row r="7" spans="1:43" s="3" customFormat="1" ht="12.75" customHeight="1">
      <c r="A7" s="295" t="s">
        <v>74</v>
      </c>
      <c r="B7" s="296"/>
      <c r="C7" s="296"/>
      <c r="D7" s="296"/>
      <c r="E7" s="296"/>
      <c r="F7" s="296"/>
      <c r="G7" s="296"/>
      <c r="H7" s="296"/>
      <c r="I7" s="296"/>
      <c r="J7" s="296"/>
      <c r="K7" s="296"/>
      <c r="L7" s="296"/>
      <c r="M7" s="296"/>
      <c r="N7" s="296"/>
      <c r="O7" s="296"/>
      <c r="P7" s="296"/>
      <c r="Q7" s="296"/>
      <c r="R7" s="296"/>
      <c r="S7" s="296"/>
      <c r="T7" s="296"/>
      <c r="U7" s="296"/>
      <c r="V7" s="296"/>
      <c r="W7" s="296"/>
      <c r="X7" s="296"/>
      <c r="Y7" s="296"/>
      <c r="AB7" s="26"/>
    </row>
    <row r="8" spans="1:43" s="3" customFormat="1" ht="12.75" customHeight="1">
      <c r="A8" s="295" t="s">
        <v>66</v>
      </c>
      <c r="B8" s="296"/>
      <c r="C8" s="296"/>
      <c r="D8" s="296"/>
      <c r="E8" s="296"/>
      <c r="F8" s="296"/>
      <c r="G8" s="296"/>
      <c r="H8" s="296"/>
      <c r="I8" s="296"/>
      <c r="J8" s="296"/>
      <c r="K8" s="296"/>
      <c r="L8" s="296"/>
      <c r="M8" s="296"/>
      <c r="N8" s="296"/>
      <c r="O8" s="296"/>
      <c r="P8" s="296"/>
      <c r="Q8" s="296"/>
      <c r="R8" s="296"/>
      <c r="S8" s="296"/>
      <c r="T8" s="296"/>
      <c r="U8" s="296"/>
      <c r="V8" s="296"/>
      <c r="W8" s="296"/>
      <c r="X8" s="296"/>
      <c r="Y8" s="296"/>
      <c r="AB8" s="26"/>
    </row>
    <row r="9" spans="1:43" s="27" customFormat="1" ht="12.75" customHeight="1">
      <c r="A9" s="295" t="s">
        <v>175</v>
      </c>
      <c r="B9" s="296"/>
      <c r="C9" s="296"/>
      <c r="D9" s="296"/>
      <c r="E9" s="296"/>
      <c r="F9" s="296"/>
      <c r="G9" s="296"/>
      <c r="H9" s="296"/>
      <c r="I9" s="296"/>
      <c r="J9" s="296"/>
      <c r="K9" s="296"/>
      <c r="L9" s="296"/>
      <c r="M9" s="296"/>
      <c r="N9" s="296"/>
      <c r="O9" s="296"/>
      <c r="P9" s="296"/>
      <c r="Q9" s="296"/>
      <c r="R9" s="296"/>
      <c r="S9" s="296"/>
      <c r="T9" s="296"/>
      <c r="U9" s="296"/>
      <c r="V9" s="296"/>
      <c r="W9" s="296"/>
      <c r="X9" s="296"/>
      <c r="Y9" s="296"/>
      <c r="AB9" s="30"/>
    </row>
    <row r="10" spans="1:43" s="27" customFormat="1" ht="12.75">
      <c r="A10" s="28"/>
      <c r="B10" s="29"/>
      <c r="C10" s="29"/>
      <c r="D10" s="100"/>
      <c r="E10" s="100"/>
      <c r="AB10" s="30"/>
    </row>
    <row r="11" spans="1:43" s="3" customFormat="1" ht="12.75">
      <c r="A11" s="31"/>
      <c r="B11" s="32"/>
      <c r="C11" s="32"/>
      <c r="D11" s="101"/>
      <c r="E11" s="101"/>
      <c r="F11" s="33"/>
      <c r="G11" s="33"/>
      <c r="H11" s="33"/>
      <c r="I11" s="33"/>
      <c r="J11" s="33"/>
      <c r="K11" s="33"/>
      <c r="L11" s="33"/>
      <c r="M11" s="33"/>
      <c r="N11" s="33"/>
      <c r="O11" s="33"/>
      <c r="P11" s="33"/>
      <c r="Q11" s="33"/>
      <c r="R11" s="33"/>
      <c r="S11" s="33"/>
      <c r="T11" s="33"/>
      <c r="U11" s="33"/>
      <c r="V11" s="33"/>
      <c r="W11" s="33"/>
      <c r="X11" s="33"/>
      <c r="Y11" s="33"/>
      <c r="Z11" s="33"/>
      <c r="AA11" s="33"/>
      <c r="AB11" s="34"/>
    </row>
    <row r="12" spans="1:43" s="3" customFormat="1" ht="17.25">
      <c r="A12" s="308" t="s">
        <v>112</v>
      </c>
      <c r="B12" s="308">
        <v>2012</v>
      </c>
      <c r="C12" s="309"/>
      <c r="D12" s="310"/>
      <c r="E12" s="309">
        <v>2013</v>
      </c>
      <c r="F12" s="309"/>
      <c r="G12" s="309"/>
      <c r="H12" s="308">
        <v>2014</v>
      </c>
      <c r="I12" s="309"/>
      <c r="J12" s="310"/>
      <c r="K12" s="309">
        <v>2015</v>
      </c>
      <c r="L12" s="309"/>
      <c r="M12" s="310"/>
      <c r="N12" s="309">
        <v>2016</v>
      </c>
      <c r="O12" s="309"/>
      <c r="P12" s="310"/>
      <c r="Q12" s="309">
        <v>2017</v>
      </c>
      <c r="R12" s="309"/>
      <c r="S12" s="310"/>
      <c r="T12" s="308">
        <v>2018</v>
      </c>
      <c r="U12" s="309"/>
      <c r="V12" s="310"/>
      <c r="W12" s="308">
        <v>2019</v>
      </c>
      <c r="X12" s="309"/>
      <c r="Y12" s="310"/>
      <c r="Z12" s="308">
        <v>2020</v>
      </c>
      <c r="AA12" s="309"/>
      <c r="AB12" s="310"/>
      <c r="AC12" s="308">
        <v>2021</v>
      </c>
      <c r="AD12" s="309"/>
      <c r="AE12" s="310"/>
      <c r="AF12" s="308">
        <v>2022</v>
      </c>
      <c r="AG12" s="309"/>
      <c r="AH12" s="310"/>
      <c r="AI12" s="308">
        <v>2023</v>
      </c>
      <c r="AJ12" s="309"/>
      <c r="AK12" s="309"/>
      <c r="AL12" s="308" t="s">
        <v>170</v>
      </c>
      <c r="AM12" s="309"/>
      <c r="AN12" s="310"/>
      <c r="AO12" s="308" t="s">
        <v>178</v>
      </c>
      <c r="AP12" s="309"/>
      <c r="AQ12" s="310"/>
    </row>
    <row r="13" spans="1:43" s="3" customFormat="1">
      <c r="A13" s="311"/>
      <c r="B13" s="135" t="s">
        <v>149</v>
      </c>
      <c r="C13" s="136" t="s">
        <v>150</v>
      </c>
      <c r="D13" s="137" t="s">
        <v>151</v>
      </c>
      <c r="E13" s="136" t="s">
        <v>149</v>
      </c>
      <c r="F13" s="136" t="s">
        <v>150</v>
      </c>
      <c r="G13" s="136" t="s">
        <v>151</v>
      </c>
      <c r="H13" s="135" t="s">
        <v>149</v>
      </c>
      <c r="I13" s="136" t="s">
        <v>150</v>
      </c>
      <c r="J13" s="137" t="s">
        <v>151</v>
      </c>
      <c r="K13" s="136" t="s">
        <v>149</v>
      </c>
      <c r="L13" s="136" t="s">
        <v>150</v>
      </c>
      <c r="M13" s="137" t="s">
        <v>151</v>
      </c>
      <c r="N13" s="136" t="s">
        <v>149</v>
      </c>
      <c r="O13" s="136" t="s">
        <v>150</v>
      </c>
      <c r="P13" s="137" t="s">
        <v>151</v>
      </c>
      <c r="Q13" s="136" t="s">
        <v>149</v>
      </c>
      <c r="R13" s="136" t="s">
        <v>150</v>
      </c>
      <c r="S13" s="137" t="s">
        <v>151</v>
      </c>
      <c r="T13" s="135" t="s">
        <v>149</v>
      </c>
      <c r="U13" s="136" t="s">
        <v>150</v>
      </c>
      <c r="V13" s="137" t="s">
        <v>151</v>
      </c>
      <c r="W13" s="135" t="s">
        <v>149</v>
      </c>
      <c r="X13" s="136" t="s">
        <v>150</v>
      </c>
      <c r="Y13" s="137" t="s">
        <v>151</v>
      </c>
      <c r="Z13" s="135" t="s">
        <v>149</v>
      </c>
      <c r="AA13" s="136" t="s">
        <v>150</v>
      </c>
      <c r="AB13" s="137" t="s">
        <v>151</v>
      </c>
      <c r="AC13" s="135" t="s">
        <v>149</v>
      </c>
      <c r="AD13" s="136" t="s">
        <v>150</v>
      </c>
      <c r="AE13" s="137" t="s">
        <v>151</v>
      </c>
      <c r="AF13" s="135" t="s">
        <v>149</v>
      </c>
      <c r="AG13" s="136" t="s">
        <v>150</v>
      </c>
      <c r="AH13" s="137" t="s">
        <v>151</v>
      </c>
      <c r="AI13" s="135" t="s">
        <v>149</v>
      </c>
      <c r="AJ13" s="136" t="s">
        <v>150</v>
      </c>
      <c r="AK13" s="136" t="s">
        <v>151</v>
      </c>
      <c r="AL13" s="135" t="s">
        <v>149</v>
      </c>
      <c r="AM13" s="136" t="s">
        <v>150</v>
      </c>
      <c r="AN13" s="137" t="s">
        <v>151</v>
      </c>
      <c r="AO13" s="135" t="s">
        <v>149</v>
      </c>
      <c r="AP13" s="136" t="s">
        <v>150</v>
      </c>
      <c r="AQ13" s="137" t="s">
        <v>151</v>
      </c>
    </row>
    <row r="14" spans="1:43" s="3" customFormat="1">
      <c r="A14" s="138" t="s">
        <v>129</v>
      </c>
      <c r="B14" s="139">
        <v>0</v>
      </c>
      <c r="C14" s="140">
        <v>571</v>
      </c>
      <c r="D14" s="141">
        <v>5295</v>
      </c>
      <c r="E14" s="142">
        <v>0</v>
      </c>
      <c r="F14" s="142">
        <v>138</v>
      </c>
      <c r="G14" s="73">
        <v>3018</v>
      </c>
      <c r="H14" s="143">
        <v>1</v>
      </c>
      <c r="I14" s="144">
        <v>7</v>
      </c>
      <c r="J14" s="141">
        <v>4766</v>
      </c>
      <c r="K14" s="153">
        <v>1</v>
      </c>
      <c r="L14" s="154">
        <v>250</v>
      </c>
      <c r="M14" s="155">
        <v>5157</v>
      </c>
      <c r="N14" s="153">
        <v>0</v>
      </c>
      <c r="O14" s="154">
        <v>158</v>
      </c>
      <c r="P14" s="177">
        <v>4600</v>
      </c>
      <c r="Q14" s="173">
        <v>1</v>
      </c>
      <c r="R14" s="173">
        <v>3</v>
      </c>
      <c r="S14" s="155">
        <v>2983</v>
      </c>
      <c r="T14" s="173">
        <v>0</v>
      </c>
      <c r="U14" s="173">
        <v>806</v>
      </c>
      <c r="V14" s="198">
        <v>3116</v>
      </c>
      <c r="W14" s="206">
        <v>1</v>
      </c>
      <c r="X14" s="198">
        <v>90</v>
      </c>
      <c r="Y14" s="207">
        <v>2402</v>
      </c>
      <c r="Z14" s="206">
        <v>0</v>
      </c>
      <c r="AA14" s="198">
        <v>18</v>
      </c>
      <c r="AB14" s="207">
        <v>1888</v>
      </c>
      <c r="AC14" s="237">
        <v>1</v>
      </c>
      <c r="AD14" s="238">
        <v>0</v>
      </c>
      <c r="AE14" s="239">
        <v>1383</v>
      </c>
      <c r="AF14" s="251">
        <v>4</v>
      </c>
      <c r="AG14" s="251">
        <v>1264</v>
      </c>
      <c r="AH14" s="251">
        <v>1986</v>
      </c>
      <c r="AI14" s="254">
        <v>16</v>
      </c>
      <c r="AJ14" s="253">
        <v>1421</v>
      </c>
      <c r="AK14" s="269">
        <v>1772</v>
      </c>
      <c r="AL14" s="254">
        <v>11</v>
      </c>
      <c r="AM14" s="253">
        <v>87</v>
      </c>
      <c r="AN14" s="269">
        <v>1796</v>
      </c>
      <c r="AO14" s="255">
        <v>12</v>
      </c>
      <c r="AP14" s="253">
        <v>383</v>
      </c>
      <c r="AQ14" s="270">
        <v>355</v>
      </c>
    </row>
    <row r="15" spans="1:43" s="3" customFormat="1">
      <c r="A15" s="138" t="s">
        <v>130</v>
      </c>
      <c r="B15" s="139">
        <v>0</v>
      </c>
      <c r="C15" s="140">
        <v>23</v>
      </c>
      <c r="D15" s="141">
        <v>990</v>
      </c>
      <c r="E15" s="142">
        <v>0</v>
      </c>
      <c r="F15" s="142">
        <v>0</v>
      </c>
      <c r="G15" s="73">
        <v>1732</v>
      </c>
      <c r="H15" s="143">
        <v>0</v>
      </c>
      <c r="I15" s="144">
        <v>0</v>
      </c>
      <c r="J15" s="141">
        <v>777</v>
      </c>
      <c r="K15" s="143">
        <v>1</v>
      </c>
      <c r="L15" s="144">
        <v>0</v>
      </c>
      <c r="M15" s="141">
        <v>1420</v>
      </c>
      <c r="N15" s="143">
        <v>0</v>
      </c>
      <c r="O15" s="144">
        <v>0</v>
      </c>
      <c r="P15" s="178">
        <v>1443</v>
      </c>
      <c r="Q15" s="173">
        <v>4</v>
      </c>
      <c r="R15" s="173">
        <v>63</v>
      </c>
      <c r="S15" s="141">
        <v>543</v>
      </c>
      <c r="T15" s="173">
        <v>3</v>
      </c>
      <c r="U15" s="173">
        <v>4</v>
      </c>
      <c r="V15" s="173">
        <v>926</v>
      </c>
      <c r="W15" s="119">
        <v>8</v>
      </c>
      <c r="X15" s="173">
        <v>13</v>
      </c>
      <c r="Y15" s="196">
        <v>1083</v>
      </c>
      <c r="Z15" s="119">
        <v>0</v>
      </c>
      <c r="AA15" s="173">
        <v>0</v>
      </c>
      <c r="AB15" s="196">
        <v>667</v>
      </c>
      <c r="AC15" s="240">
        <v>0</v>
      </c>
      <c r="AD15" s="241">
        <v>176</v>
      </c>
      <c r="AE15" s="242">
        <v>984</v>
      </c>
      <c r="AF15" s="251">
        <v>0</v>
      </c>
      <c r="AG15" s="251">
        <v>135</v>
      </c>
      <c r="AH15" s="251">
        <v>339</v>
      </c>
      <c r="AI15" s="255">
        <v>0</v>
      </c>
      <c r="AJ15" s="253">
        <v>268</v>
      </c>
      <c r="AK15" s="270">
        <v>995</v>
      </c>
      <c r="AL15" s="255">
        <v>2</v>
      </c>
      <c r="AM15" s="253">
        <v>0</v>
      </c>
      <c r="AN15" s="270">
        <v>484</v>
      </c>
      <c r="AO15" s="255">
        <v>3</v>
      </c>
      <c r="AP15" s="253">
        <v>266</v>
      </c>
      <c r="AQ15" s="270">
        <v>252</v>
      </c>
    </row>
    <row r="16" spans="1:43" s="3" customFormat="1">
      <c r="A16" s="138" t="s">
        <v>131</v>
      </c>
      <c r="B16" s="139">
        <v>0</v>
      </c>
      <c r="C16" s="140">
        <v>0</v>
      </c>
      <c r="D16" s="141">
        <v>75</v>
      </c>
      <c r="E16" s="142">
        <v>0</v>
      </c>
      <c r="F16" s="142">
        <v>0</v>
      </c>
      <c r="G16" s="73">
        <v>63</v>
      </c>
      <c r="H16" s="143">
        <v>3</v>
      </c>
      <c r="I16" s="144">
        <v>180</v>
      </c>
      <c r="J16" s="141">
        <v>179</v>
      </c>
      <c r="K16" s="143">
        <v>2</v>
      </c>
      <c r="L16" s="144">
        <v>0</v>
      </c>
      <c r="M16" s="141">
        <v>0</v>
      </c>
      <c r="N16" s="143">
        <v>1</v>
      </c>
      <c r="O16" s="144">
        <v>0</v>
      </c>
      <c r="P16" s="178">
        <v>501</v>
      </c>
      <c r="Q16" s="173">
        <v>3</v>
      </c>
      <c r="R16" s="173">
        <v>312</v>
      </c>
      <c r="S16" s="141">
        <v>596</v>
      </c>
      <c r="T16" s="173">
        <v>0</v>
      </c>
      <c r="U16" s="173">
        <v>215</v>
      </c>
      <c r="V16" s="173">
        <v>555</v>
      </c>
      <c r="W16" s="119">
        <v>3</v>
      </c>
      <c r="X16" s="173">
        <v>1</v>
      </c>
      <c r="Y16" s="196">
        <v>92</v>
      </c>
      <c r="Z16" s="119">
        <v>1</v>
      </c>
      <c r="AA16" s="173">
        <v>1</v>
      </c>
      <c r="AB16" s="196">
        <v>274</v>
      </c>
      <c r="AC16" s="240">
        <v>2</v>
      </c>
      <c r="AD16" s="241">
        <v>309</v>
      </c>
      <c r="AE16" s="242">
        <v>178</v>
      </c>
      <c r="AF16" s="251">
        <v>0</v>
      </c>
      <c r="AG16" s="251">
        <v>8</v>
      </c>
      <c r="AH16" s="251">
        <v>383</v>
      </c>
      <c r="AI16" s="255">
        <v>0</v>
      </c>
      <c r="AJ16" s="253">
        <v>633</v>
      </c>
      <c r="AK16" s="270">
        <v>254</v>
      </c>
      <c r="AL16" s="255">
        <v>5</v>
      </c>
      <c r="AM16" s="253">
        <v>1</v>
      </c>
      <c r="AN16" s="270">
        <v>62</v>
      </c>
      <c r="AO16" s="255">
        <v>2</v>
      </c>
      <c r="AP16" s="253">
        <v>198</v>
      </c>
      <c r="AQ16" s="270">
        <v>2</v>
      </c>
    </row>
    <row r="17" spans="1:43" s="3" customFormat="1">
      <c r="A17" s="138" t="s">
        <v>152</v>
      </c>
      <c r="B17" s="139">
        <v>33</v>
      </c>
      <c r="C17" s="140">
        <v>356</v>
      </c>
      <c r="D17" s="141">
        <v>0</v>
      </c>
      <c r="E17" s="142">
        <v>39</v>
      </c>
      <c r="F17" s="142">
        <v>350</v>
      </c>
      <c r="G17" s="73">
        <v>24</v>
      </c>
      <c r="H17" s="145">
        <v>177</v>
      </c>
      <c r="I17" s="146">
        <v>486</v>
      </c>
      <c r="J17" s="141">
        <v>87</v>
      </c>
      <c r="K17" s="143">
        <v>164</v>
      </c>
      <c r="L17" s="144">
        <v>795</v>
      </c>
      <c r="M17" s="141">
        <v>37</v>
      </c>
      <c r="N17" s="143">
        <v>43</v>
      </c>
      <c r="O17" s="144">
        <v>231</v>
      </c>
      <c r="P17" s="178">
        <v>13</v>
      </c>
      <c r="Q17" s="173">
        <v>48</v>
      </c>
      <c r="R17" s="173">
        <v>761</v>
      </c>
      <c r="S17" s="141">
        <v>63</v>
      </c>
      <c r="T17" s="173">
        <v>32</v>
      </c>
      <c r="U17" s="173">
        <v>1316</v>
      </c>
      <c r="V17" s="173">
        <v>125</v>
      </c>
      <c r="W17" s="119">
        <v>112</v>
      </c>
      <c r="X17" s="173">
        <v>632</v>
      </c>
      <c r="Y17" s="196">
        <v>127</v>
      </c>
      <c r="Z17" s="119">
        <v>12</v>
      </c>
      <c r="AA17" s="173">
        <v>271</v>
      </c>
      <c r="AB17" s="196">
        <v>166</v>
      </c>
      <c r="AC17" s="240">
        <v>64</v>
      </c>
      <c r="AD17" s="241">
        <v>611</v>
      </c>
      <c r="AE17" s="242">
        <v>96</v>
      </c>
      <c r="AF17" s="251">
        <v>32</v>
      </c>
      <c r="AG17" s="251">
        <v>432</v>
      </c>
      <c r="AH17" s="251">
        <v>127</v>
      </c>
      <c r="AI17" s="255">
        <v>58</v>
      </c>
      <c r="AJ17" s="253">
        <v>513</v>
      </c>
      <c r="AK17" s="270">
        <v>150</v>
      </c>
      <c r="AL17" s="255">
        <v>82</v>
      </c>
      <c r="AM17" s="253">
        <v>456</v>
      </c>
      <c r="AN17" s="270">
        <v>49</v>
      </c>
      <c r="AO17" s="255">
        <v>8</v>
      </c>
      <c r="AP17" s="253">
        <v>52</v>
      </c>
      <c r="AQ17" s="270">
        <v>2</v>
      </c>
    </row>
    <row r="18" spans="1:43" s="3" customFormat="1">
      <c r="A18" s="138" t="s">
        <v>133</v>
      </c>
      <c r="B18" s="139">
        <v>970</v>
      </c>
      <c r="C18" s="140">
        <v>750</v>
      </c>
      <c r="D18" s="141">
        <v>0</v>
      </c>
      <c r="E18" s="142">
        <v>1483</v>
      </c>
      <c r="F18" s="142">
        <v>694</v>
      </c>
      <c r="G18" s="73">
        <v>0</v>
      </c>
      <c r="H18" s="143">
        <v>612</v>
      </c>
      <c r="I18" s="144">
        <v>937</v>
      </c>
      <c r="J18" s="141">
        <v>4</v>
      </c>
      <c r="K18" s="143">
        <v>1227</v>
      </c>
      <c r="L18" s="144">
        <v>197</v>
      </c>
      <c r="M18" s="141">
        <v>161</v>
      </c>
      <c r="N18" s="143">
        <v>1317</v>
      </c>
      <c r="O18" s="144">
        <v>310</v>
      </c>
      <c r="P18" s="178">
        <v>0</v>
      </c>
      <c r="Q18" s="173">
        <v>553</v>
      </c>
      <c r="R18" s="173">
        <v>1012</v>
      </c>
      <c r="S18" s="141">
        <v>3</v>
      </c>
      <c r="T18" s="173">
        <v>571</v>
      </c>
      <c r="U18" s="173">
        <v>500</v>
      </c>
      <c r="V18" s="173">
        <v>1</v>
      </c>
      <c r="W18" s="119">
        <v>274</v>
      </c>
      <c r="X18" s="173">
        <v>907</v>
      </c>
      <c r="Y18" s="196">
        <v>6</v>
      </c>
      <c r="Z18" s="119">
        <v>158</v>
      </c>
      <c r="AA18" s="173">
        <v>557</v>
      </c>
      <c r="AB18" s="196">
        <v>0</v>
      </c>
      <c r="AC18" s="240">
        <v>199</v>
      </c>
      <c r="AD18" s="241">
        <v>582</v>
      </c>
      <c r="AE18" s="242">
        <v>52</v>
      </c>
      <c r="AF18" s="251">
        <v>271</v>
      </c>
      <c r="AG18" s="251">
        <v>618</v>
      </c>
      <c r="AH18" s="251">
        <v>12</v>
      </c>
      <c r="AI18" s="255">
        <v>23</v>
      </c>
      <c r="AJ18" s="253">
        <v>866</v>
      </c>
      <c r="AK18" s="270">
        <v>0</v>
      </c>
      <c r="AL18" s="255">
        <v>234</v>
      </c>
      <c r="AM18" s="253">
        <v>1167</v>
      </c>
      <c r="AN18" s="270">
        <v>256</v>
      </c>
      <c r="AO18" s="255">
        <v>21</v>
      </c>
      <c r="AP18" s="253">
        <v>227</v>
      </c>
      <c r="AQ18" s="270">
        <v>0</v>
      </c>
    </row>
    <row r="19" spans="1:43" s="3" customFormat="1">
      <c r="A19" s="138" t="s">
        <v>134</v>
      </c>
      <c r="B19" s="139">
        <v>0</v>
      </c>
      <c r="C19" s="140">
        <v>1</v>
      </c>
      <c r="D19" s="141">
        <v>124</v>
      </c>
      <c r="E19" s="142">
        <v>0</v>
      </c>
      <c r="F19" s="142">
        <v>1</v>
      </c>
      <c r="G19" s="73">
        <v>50</v>
      </c>
      <c r="H19" s="143">
        <v>0</v>
      </c>
      <c r="I19" s="144">
        <v>1</v>
      </c>
      <c r="J19" s="141">
        <v>10</v>
      </c>
      <c r="K19" s="143">
        <v>3</v>
      </c>
      <c r="L19" s="144">
        <v>32</v>
      </c>
      <c r="M19" s="141">
        <v>9</v>
      </c>
      <c r="N19" s="143">
        <v>0</v>
      </c>
      <c r="O19" s="144">
        <v>0</v>
      </c>
      <c r="P19" s="178">
        <v>33</v>
      </c>
      <c r="Q19" s="173">
        <v>1</v>
      </c>
      <c r="R19" s="173">
        <v>15</v>
      </c>
      <c r="S19" s="141">
        <v>81</v>
      </c>
      <c r="T19" s="173">
        <v>0</v>
      </c>
      <c r="U19" s="173">
        <v>61</v>
      </c>
      <c r="V19" s="173">
        <v>0</v>
      </c>
      <c r="W19" s="119">
        <v>13</v>
      </c>
      <c r="X19" s="173">
        <v>12</v>
      </c>
      <c r="Y19" s="196">
        <v>30</v>
      </c>
      <c r="Z19" s="119">
        <v>0</v>
      </c>
      <c r="AA19" s="173">
        <v>0</v>
      </c>
      <c r="AB19" s="196">
        <v>27</v>
      </c>
      <c r="AC19" s="240">
        <v>0</v>
      </c>
      <c r="AD19" s="241">
        <v>11</v>
      </c>
      <c r="AE19" s="242">
        <v>65</v>
      </c>
      <c r="AF19" s="251">
        <v>0</v>
      </c>
      <c r="AG19" s="251">
        <v>12</v>
      </c>
      <c r="AH19" s="251">
        <v>107</v>
      </c>
      <c r="AI19" s="255">
        <v>0</v>
      </c>
      <c r="AJ19" s="253">
        <v>0</v>
      </c>
      <c r="AK19" s="270">
        <v>25</v>
      </c>
      <c r="AL19" s="255">
        <v>1</v>
      </c>
      <c r="AM19" s="253">
        <v>6</v>
      </c>
      <c r="AN19" s="270">
        <v>95</v>
      </c>
      <c r="AO19" s="255">
        <v>0</v>
      </c>
      <c r="AP19" s="253">
        <v>6</v>
      </c>
      <c r="AQ19" s="270">
        <v>24</v>
      </c>
    </row>
    <row r="20" spans="1:43" s="3" customFormat="1">
      <c r="A20" s="138" t="s">
        <v>135</v>
      </c>
      <c r="B20" s="139">
        <v>4109</v>
      </c>
      <c r="C20" s="140">
        <v>817</v>
      </c>
      <c r="D20" s="141">
        <v>154</v>
      </c>
      <c r="E20" s="142">
        <v>2046</v>
      </c>
      <c r="F20" s="142">
        <v>1174</v>
      </c>
      <c r="G20" s="73">
        <v>7</v>
      </c>
      <c r="H20" s="143">
        <v>170</v>
      </c>
      <c r="I20" s="144">
        <v>1511</v>
      </c>
      <c r="J20" s="141">
        <v>121</v>
      </c>
      <c r="K20" s="143">
        <v>2542</v>
      </c>
      <c r="L20" s="144">
        <v>1007</v>
      </c>
      <c r="M20" s="141">
        <v>3</v>
      </c>
      <c r="N20" s="143">
        <v>3239</v>
      </c>
      <c r="O20" s="144">
        <v>3277</v>
      </c>
      <c r="P20" s="178">
        <v>4</v>
      </c>
      <c r="Q20" s="173">
        <v>41</v>
      </c>
      <c r="R20" s="173">
        <v>1846</v>
      </c>
      <c r="S20" s="141">
        <v>19</v>
      </c>
      <c r="T20" s="173">
        <v>5221</v>
      </c>
      <c r="U20" s="173">
        <v>1467</v>
      </c>
      <c r="V20" s="173">
        <v>3</v>
      </c>
      <c r="W20" s="119">
        <v>2353</v>
      </c>
      <c r="X20" s="173">
        <v>1051</v>
      </c>
      <c r="Y20" s="196">
        <v>104</v>
      </c>
      <c r="Z20" s="119">
        <v>1439</v>
      </c>
      <c r="AA20" s="173">
        <v>652</v>
      </c>
      <c r="AB20" s="196">
        <v>89</v>
      </c>
      <c r="AC20" s="240">
        <v>99</v>
      </c>
      <c r="AD20" s="241">
        <v>778</v>
      </c>
      <c r="AE20" s="242">
        <v>0</v>
      </c>
      <c r="AF20" s="251">
        <v>92</v>
      </c>
      <c r="AG20" s="251">
        <v>2725</v>
      </c>
      <c r="AH20" s="251">
        <v>275</v>
      </c>
      <c r="AI20" s="255">
        <v>50</v>
      </c>
      <c r="AJ20" s="253">
        <v>1664</v>
      </c>
      <c r="AK20" s="270">
        <v>10</v>
      </c>
      <c r="AL20" s="255">
        <v>202</v>
      </c>
      <c r="AM20" s="253">
        <v>1232</v>
      </c>
      <c r="AN20" s="270">
        <v>485</v>
      </c>
      <c r="AO20" s="255">
        <v>49</v>
      </c>
      <c r="AP20" s="253">
        <v>69</v>
      </c>
      <c r="AQ20" s="270">
        <v>16</v>
      </c>
    </row>
    <row r="21" spans="1:43" s="3" customFormat="1">
      <c r="A21" s="138" t="s">
        <v>153</v>
      </c>
      <c r="B21" s="139">
        <v>2</v>
      </c>
      <c r="C21" s="140">
        <v>2343</v>
      </c>
      <c r="D21" s="141">
        <v>1112</v>
      </c>
      <c r="E21" s="142">
        <v>2</v>
      </c>
      <c r="F21" s="142">
        <v>2175</v>
      </c>
      <c r="G21" s="73">
        <v>1336</v>
      </c>
      <c r="H21" s="145">
        <v>42</v>
      </c>
      <c r="I21" s="146">
        <v>1355</v>
      </c>
      <c r="J21" s="141">
        <v>1040</v>
      </c>
      <c r="K21" s="143">
        <v>1269</v>
      </c>
      <c r="L21" s="144">
        <v>2306</v>
      </c>
      <c r="M21" s="141">
        <v>1373</v>
      </c>
      <c r="N21" s="143">
        <v>7</v>
      </c>
      <c r="O21" s="144">
        <v>1801</v>
      </c>
      <c r="P21" s="178">
        <v>2671</v>
      </c>
      <c r="Q21" s="173">
        <v>13</v>
      </c>
      <c r="R21" s="173">
        <v>719</v>
      </c>
      <c r="S21" s="141">
        <v>982</v>
      </c>
      <c r="T21" s="173">
        <v>423</v>
      </c>
      <c r="U21" s="173">
        <v>1325</v>
      </c>
      <c r="V21" s="173">
        <v>1341</v>
      </c>
      <c r="W21" s="119">
        <v>1</v>
      </c>
      <c r="X21" s="173">
        <v>774</v>
      </c>
      <c r="Y21" s="196">
        <v>2012</v>
      </c>
      <c r="Z21" s="119">
        <v>0</v>
      </c>
      <c r="AA21" s="173">
        <v>769</v>
      </c>
      <c r="AB21" s="196">
        <v>1345</v>
      </c>
      <c r="AC21" s="240">
        <v>2</v>
      </c>
      <c r="AD21" s="241">
        <v>1078</v>
      </c>
      <c r="AE21" s="242">
        <v>672</v>
      </c>
      <c r="AF21" s="251">
        <v>0</v>
      </c>
      <c r="AG21" s="251">
        <v>1310</v>
      </c>
      <c r="AH21" s="251">
        <v>1487</v>
      </c>
      <c r="AI21" s="255">
        <v>1</v>
      </c>
      <c r="AJ21" s="253">
        <v>664</v>
      </c>
      <c r="AK21" s="270">
        <v>1134</v>
      </c>
      <c r="AL21" s="255">
        <v>6</v>
      </c>
      <c r="AM21" s="253">
        <v>1314</v>
      </c>
      <c r="AN21" s="270">
        <v>2619</v>
      </c>
      <c r="AO21" s="255">
        <v>1</v>
      </c>
      <c r="AP21" s="253">
        <v>0</v>
      </c>
      <c r="AQ21" s="270">
        <v>244</v>
      </c>
    </row>
    <row r="22" spans="1:43" s="3" customFormat="1">
      <c r="A22" s="138" t="s">
        <v>137</v>
      </c>
      <c r="B22" s="139">
        <v>0</v>
      </c>
      <c r="C22" s="140">
        <v>545</v>
      </c>
      <c r="D22" s="141">
        <v>1638</v>
      </c>
      <c r="E22" s="142">
        <v>0</v>
      </c>
      <c r="F22" s="142">
        <v>449</v>
      </c>
      <c r="G22" s="73">
        <v>1130</v>
      </c>
      <c r="H22" s="143">
        <v>0</v>
      </c>
      <c r="I22" s="144">
        <v>630</v>
      </c>
      <c r="J22" s="141">
        <v>1581</v>
      </c>
      <c r="K22" s="143">
        <v>3</v>
      </c>
      <c r="L22" s="144">
        <v>1015</v>
      </c>
      <c r="M22" s="141">
        <v>867</v>
      </c>
      <c r="N22" s="143">
        <v>6</v>
      </c>
      <c r="O22" s="144">
        <v>551</v>
      </c>
      <c r="P22" s="178">
        <v>1029</v>
      </c>
      <c r="Q22" s="173">
        <v>3</v>
      </c>
      <c r="R22" s="173">
        <v>354</v>
      </c>
      <c r="S22" s="141">
        <v>925</v>
      </c>
      <c r="T22" s="173">
        <v>0</v>
      </c>
      <c r="U22" s="173">
        <v>524</v>
      </c>
      <c r="V22" s="173">
        <v>651</v>
      </c>
      <c r="W22" s="119">
        <v>0</v>
      </c>
      <c r="X22" s="173">
        <v>1117</v>
      </c>
      <c r="Y22" s="196">
        <v>874</v>
      </c>
      <c r="Z22" s="119">
        <v>0</v>
      </c>
      <c r="AA22" s="173">
        <v>506</v>
      </c>
      <c r="AB22" s="196">
        <v>948</v>
      </c>
      <c r="AC22" s="240">
        <v>480</v>
      </c>
      <c r="AD22" s="241">
        <v>1998</v>
      </c>
      <c r="AE22" s="242">
        <v>921</v>
      </c>
      <c r="AF22" s="251">
        <v>110</v>
      </c>
      <c r="AG22" s="251">
        <v>1680</v>
      </c>
      <c r="AH22" s="251">
        <v>1546</v>
      </c>
      <c r="AI22" s="255">
        <v>48</v>
      </c>
      <c r="AJ22" s="253">
        <v>758</v>
      </c>
      <c r="AK22" s="270">
        <v>1915</v>
      </c>
      <c r="AL22" s="255">
        <v>0</v>
      </c>
      <c r="AM22" s="253">
        <v>1374</v>
      </c>
      <c r="AN22" s="270">
        <v>1380</v>
      </c>
      <c r="AO22" s="255">
        <v>0</v>
      </c>
      <c r="AP22" s="253">
        <v>1942</v>
      </c>
      <c r="AQ22" s="270">
        <v>1360</v>
      </c>
    </row>
    <row r="23" spans="1:43" s="3" customFormat="1">
      <c r="A23" s="138" t="s">
        <v>154</v>
      </c>
      <c r="B23" s="139">
        <v>0</v>
      </c>
      <c r="C23" s="140">
        <v>759</v>
      </c>
      <c r="D23" s="141">
        <v>912</v>
      </c>
      <c r="E23" s="142">
        <v>0</v>
      </c>
      <c r="F23" s="142">
        <v>733</v>
      </c>
      <c r="G23" s="73">
        <v>1001</v>
      </c>
      <c r="H23" s="143">
        <v>2</v>
      </c>
      <c r="I23" s="144">
        <v>1465</v>
      </c>
      <c r="J23" s="141">
        <v>754</v>
      </c>
      <c r="K23" s="143">
        <v>4</v>
      </c>
      <c r="L23" s="144">
        <v>73</v>
      </c>
      <c r="M23" s="141">
        <v>1921</v>
      </c>
      <c r="N23" s="143">
        <v>3</v>
      </c>
      <c r="O23" s="144">
        <v>570</v>
      </c>
      <c r="P23" s="178">
        <v>1190</v>
      </c>
      <c r="Q23" s="173">
        <v>3</v>
      </c>
      <c r="R23" s="173">
        <v>69</v>
      </c>
      <c r="S23" s="141">
        <v>1581</v>
      </c>
      <c r="T23" s="173">
        <v>0</v>
      </c>
      <c r="U23" s="173">
        <v>491</v>
      </c>
      <c r="V23" s="173">
        <v>1012</v>
      </c>
      <c r="W23" s="119">
        <v>22</v>
      </c>
      <c r="X23" s="173">
        <v>280</v>
      </c>
      <c r="Y23" s="196">
        <v>1144</v>
      </c>
      <c r="Z23" s="119">
        <v>0</v>
      </c>
      <c r="AA23" s="173">
        <v>409</v>
      </c>
      <c r="AB23" s="196">
        <v>297</v>
      </c>
      <c r="AC23" s="240">
        <v>244</v>
      </c>
      <c r="AD23" s="241">
        <v>602</v>
      </c>
      <c r="AE23" s="242">
        <v>1620</v>
      </c>
      <c r="AF23" s="251">
        <v>8</v>
      </c>
      <c r="AG23" s="251">
        <v>368</v>
      </c>
      <c r="AH23" s="251">
        <v>1962</v>
      </c>
      <c r="AI23" s="255">
        <v>284</v>
      </c>
      <c r="AJ23" s="253">
        <v>95</v>
      </c>
      <c r="AK23" s="270">
        <v>1475</v>
      </c>
      <c r="AL23" s="255">
        <v>21</v>
      </c>
      <c r="AM23" s="253">
        <v>175</v>
      </c>
      <c r="AN23" s="270">
        <v>911</v>
      </c>
      <c r="AO23" s="255">
        <v>2</v>
      </c>
      <c r="AP23" s="253">
        <v>68</v>
      </c>
      <c r="AQ23" s="270">
        <v>107</v>
      </c>
    </row>
    <row r="24" spans="1:43" s="3" customFormat="1">
      <c r="A24" s="138" t="s">
        <v>139</v>
      </c>
      <c r="B24" s="139">
        <v>22</v>
      </c>
      <c r="C24" s="140">
        <v>1947</v>
      </c>
      <c r="D24" s="141">
        <v>3909</v>
      </c>
      <c r="E24" s="142">
        <v>5</v>
      </c>
      <c r="F24" s="142">
        <v>1564</v>
      </c>
      <c r="G24" s="73">
        <v>3406</v>
      </c>
      <c r="H24" s="143">
        <v>32</v>
      </c>
      <c r="I24" s="144">
        <v>583</v>
      </c>
      <c r="J24" s="141">
        <v>4498</v>
      </c>
      <c r="K24" s="143">
        <v>53</v>
      </c>
      <c r="L24" s="144">
        <v>1183</v>
      </c>
      <c r="M24" s="141">
        <v>4102</v>
      </c>
      <c r="N24" s="143">
        <v>34</v>
      </c>
      <c r="O24" s="144">
        <v>1088</v>
      </c>
      <c r="P24" s="178">
        <v>3500</v>
      </c>
      <c r="Q24" s="173">
        <v>34</v>
      </c>
      <c r="R24" s="173">
        <v>1432</v>
      </c>
      <c r="S24" s="141">
        <v>4941</v>
      </c>
      <c r="T24" s="173">
        <v>7</v>
      </c>
      <c r="U24" s="173">
        <v>1140</v>
      </c>
      <c r="V24" s="173">
        <v>3834</v>
      </c>
      <c r="W24" s="119">
        <v>10</v>
      </c>
      <c r="X24" s="173">
        <v>371</v>
      </c>
      <c r="Y24" s="196">
        <v>2094</v>
      </c>
      <c r="Z24" s="119">
        <v>0</v>
      </c>
      <c r="AA24" s="173">
        <v>595</v>
      </c>
      <c r="AB24" s="196">
        <v>1359</v>
      </c>
      <c r="AC24" s="240">
        <v>0</v>
      </c>
      <c r="AD24" s="241">
        <v>1481</v>
      </c>
      <c r="AE24" s="242">
        <v>1084</v>
      </c>
      <c r="AF24" s="251">
        <v>108</v>
      </c>
      <c r="AG24" s="251">
        <v>1873</v>
      </c>
      <c r="AH24" s="251">
        <v>1772</v>
      </c>
      <c r="AI24" s="255">
        <v>208</v>
      </c>
      <c r="AJ24" s="253">
        <v>1419</v>
      </c>
      <c r="AK24" s="270">
        <v>990</v>
      </c>
      <c r="AL24" s="255">
        <v>11</v>
      </c>
      <c r="AM24" s="253">
        <v>1817</v>
      </c>
      <c r="AN24" s="270">
        <v>3035</v>
      </c>
      <c r="AO24" s="255">
        <v>384</v>
      </c>
      <c r="AP24" s="253">
        <v>7</v>
      </c>
      <c r="AQ24" s="270">
        <v>405</v>
      </c>
    </row>
    <row r="25" spans="1:43" s="3" customFormat="1">
      <c r="A25" s="138" t="s">
        <v>140</v>
      </c>
      <c r="B25" s="139">
        <v>0</v>
      </c>
      <c r="C25" s="140">
        <v>0</v>
      </c>
      <c r="D25" s="141">
        <v>128</v>
      </c>
      <c r="E25" s="142">
        <v>0</v>
      </c>
      <c r="F25" s="142">
        <v>49</v>
      </c>
      <c r="G25" s="73">
        <v>265</v>
      </c>
      <c r="H25" s="143">
        <v>0</v>
      </c>
      <c r="I25" s="144">
        <v>22</v>
      </c>
      <c r="J25" s="141">
        <v>43</v>
      </c>
      <c r="K25" s="143">
        <v>0</v>
      </c>
      <c r="L25" s="144">
        <v>1</v>
      </c>
      <c r="M25" s="141">
        <v>89</v>
      </c>
      <c r="N25" s="143">
        <v>9</v>
      </c>
      <c r="O25" s="144">
        <v>0</v>
      </c>
      <c r="P25" s="178">
        <v>581</v>
      </c>
      <c r="Q25" s="173">
        <v>0</v>
      </c>
      <c r="R25" s="173">
        <v>2</v>
      </c>
      <c r="S25" s="141">
        <v>364</v>
      </c>
      <c r="T25" s="173">
        <v>0</v>
      </c>
      <c r="U25" s="173">
        <v>16</v>
      </c>
      <c r="V25" s="173">
        <v>198</v>
      </c>
      <c r="W25" s="119">
        <v>0</v>
      </c>
      <c r="X25" s="173">
        <v>20</v>
      </c>
      <c r="Y25" s="196">
        <v>452</v>
      </c>
      <c r="Z25" s="119">
        <v>0</v>
      </c>
      <c r="AA25" s="173">
        <v>0</v>
      </c>
      <c r="AB25" s="196">
        <v>252</v>
      </c>
      <c r="AC25" s="240">
        <v>0</v>
      </c>
      <c r="AD25" s="241">
        <v>39</v>
      </c>
      <c r="AE25" s="242">
        <v>692</v>
      </c>
      <c r="AF25" s="251">
        <v>0</v>
      </c>
      <c r="AG25" s="251">
        <v>0</v>
      </c>
      <c r="AH25" s="251">
        <v>239</v>
      </c>
      <c r="AI25" s="255">
        <v>0</v>
      </c>
      <c r="AJ25" s="253">
        <v>26</v>
      </c>
      <c r="AK25" s="270">
        <v>627</v>
      </c>
      <c r="AL25" s="255">
        <v>0</v>
      </c>
      <c r="AM25" s="253">
        <v>3</v>
      </c>
      <c r="AN25" s="270">
        <v>394</v>
      </c>
      <c r="AO25" s="255">
        <v>0</v>
      </c>
      <c r="AP25" s="253">
        <v>174</v>
      </c>
      <c r="AQ25" s="270">
        <v>268</v>
      </c>
    </row>
    <row r="26" spans="1:43" s="3" customFormat="1">
      <c r="A26" s="138" t="s">
        <v>141</v>
      </c>
      <c r="B26" s="139">
        <v>0</v>
      </c>
      <c r="C26" s="140">
        <v>36</v>
      </c>
      <c r="D26" s="141">
        <v>674</v>
      </c>
      <c r="E26" s="142">
        <v>0</v>
      </c>
      <c r="F26" s="142">
        <v>40</v>
      </c>
      <c r="G26" s="73">
        <v>285</v>
      </c>
      <c r="H26" s="143">
        <v>0</v>
      </c>
      <c r="I26" s="144">
        <v>55</v>
      </c>
      <c r="J26" s="141">
        <v>277</v>
      </c>
      <c r="K26" s="143">
        <v>1</v>
      </c>
      <c r="L26" s="144">
        <v>7</v>
      </c>
      <c r="M26" s="141">
        <v>321</v>
      </c>
      <c r="N26" s="143">
        <v>0</v>
      </c>
      <c r="O26" s="144">
        <v>63</v>
      </c>
      <c r="P26" s="178">
        <v>400</v>
      </c>
      <c r="Q26" s="173">
        <v>0</v>
      </c>
      <c r="R26" s="173">
        <v>80</v>
      </c>
      <c r="S26" s="141">
        <v>301</v>
      </c>
      <c r="T26" s="173">
        <v>0</v>
      </c>
      <c r="U26" s="173">
        <v>6</v>
      </c>
      <c r="V26" s="173">
        <v>429</v>
      </c>
      <c r="W26" s="119">
        <v>0</v>
      </c>
      <c r="X26" s="173">
        <v>345</v>
      </c>
      <c r="Y26" s="196">
        <v>1172</v>
      </c>
      <c r="Z26" s="119">
        <v>0</v>
      </c>
      <c r="AA26" s="173">
        <v>81</v>
      </c>
      <c r="AB26" s="196">
        <v>179</v>
      </c>
      <c r="AC26" s="240">
        <v>0</v>
      </c>
      <c r="AD26" s="241">
        <v>84</v>
      </c>
      <c r="AE26" s="242">
        <v>656</v>
      </c>
      <c r="AF26" s="251">
        <v>0</v>
      </c>
      <c r="AG26" s="251">
        <v>17</v>
      </c>
      <c r="AH26" s="251">
        <v>701</v>
      </c>
      <c r="AI26" s="255">
        <v>0</v>
      </c>
      <c r="AJ26" s="253">
        <v>411</v>
      </c>
      <c r="AK26" s="270">
        <v>944</v>
      </c>
      <c r="AL26" s="255">
        <v>1</v>
      </c>
      <c r="AM26" s="253">
        <v>2</v>
      </c>
      <c r="AN26" s="270">
        <v>479</v>
      </c>
      <c r="AO26" s="255">
        <v>0</v>
      </c>
      <c r="AP26" s="253">
        <v>145</v>
      </c>
      <c r="AQ26" s="270">
        <v>327</v>
      </c>
    </row>
    <row r="27" spans="1:43" s="3" customFormat="1">
      <c r="A27" s="138" t="s">
        <v>155</v>
      </c>
      <c r="B27" s="139">
        <v>0</v>
      </c>
      <c r="C27" s="140">
        <v>0</v>
      </c>
      <c r="D27" s="141">
        <v>100</v>
      </c>
      <c r="E27" s="142">
        <v>0</v>
      </c>
      <c r="F27" s="142">
        <v>0</v>
      </c>
      <c r="G27" s="73">
        <v>13</v>
      </c>
      <c r="H27" s="143">
        <v>0</v>
      </c>
      <c r="I27" s="144">
        <v>0</v>
      </c>
      <c r="J27" s="141">
        <v>200</v>
      </c>
      <c r="K27" s="143">
        <v>0</v>
      </c>
      <c r="L27" s="144">
        <v>36</v>
      </c>
      <c r="M27" s="141">
        <v>0</v>
      </c>
      <c r="N27" s="143">
        <v>0</v>
      </c>
      <c r="O27" s="144">
        <v>0</v>
      </c>
      <c r="P27" s="178">
        <v>24</v>
      </c>
      <c r="Q27" s="173">
        <v>0</v>
      </c>
      <c r="R27" s="173">
        <v>0</v>
      </c>
      <c r="S27" s="141">
        <v>170</v>
      </c>
      <c r="T27" s="173">
        <v>0</v>
      </c>
      <c r="U27" s="173">
        <v>0</v>
      </c>
      <c r="V27" s="173">
        <v>1</v>
      </c>
      <c r="W27" s="119">
        <v>0</v>
      </c>
      <c r="X27" s="173">
        <v>2</v>
      </c>
      <c r="Y27" s="196">
        <v>145</v>
      </c>
      <c r="Z27" s="119">
        <v>0</v>
      </c>
      <c r="AA27" s="173">
        <v>16</v>
      </c>
      <c r="AB27" s="196">
        <v>144</v>
      </c>
      <c r="AC27" s="240">
        <v>0</v>
      </c>
      <c r="AD27" s="241">
        <v>0</v>
      </c>
      <c r="AE27" s="242">
        <v>228</v>
      </c>
      <c r="AF27" s="251">
        <v>0</v>
      </c>
      <c r="AG27" s="251">
        <v>1170</v>
      </c>
      <c r="AH27" s="251">
        <v>339</v>
      </c>
      <c r="AI27" s="255">
        <v>0</v>
      </c>
      <c r="AJ27" s="253">
        <v>0</v>
      </c>
      <c r="AK27" s="270">
        <v>549</v>
      </c>
      <c r="AL27" s="255">
        <v>0</v>
      </c>
      <c r="AM27" s="253">
        <v>12</v>
      </c>
      <c r="AN27" s="270">
        <v>903</v>
      </c>
      <c r="AO27" s="255">
        <v>0</v>
      </c>
      <c r="AP27" s="253">
        <v>11</v>
      </c>
      <c r="AQ27" s="270">
        <v>319</v>
      </c>
    </row>
    <row r="28" spans="1:43" s="3" customFormat="1">
      <c r="A28" s="138" t="s">
        <v>143</v>
      </c>
      <c r="B28" s="139">
        <v>0</v>
      </c>
      <c r="C28" s="140">
        <v>0</v>
      </c>
      <c r="D28" s="141">
        <v>3</v>
      </c>
      <c r="E28" s="142">
        <v>0</v>
      </c>
      <c r="F28" s="142">
        <v>15</v>
      </c>
      <c r="G28" s="73">
        <v>100</v>
      </c>
      <c r="H28" s="143">
        <v>0</v>
      </c>
      <c r="I28" s="144">
        <v>0</v>
      </c>
      <c r="J28" s="141">
        <v>40</v>
      </c>
      <c r="K28" s="143">
        <v>0</v>
      </c>
      <c r="L28" s="144">
        <v>30</v>
      </c>
      <c r="M28" s="141">
        <v>34</v>
      </c>
      <c r="N28" s="143">
        <v>0</v>
      </c>
      <c r="O28" s="144">
        <v>0</v>
      </c>
      <c r="P28" s="178">
        <v>56</v>
      </c>
      <c r="Q28" s="173">
        <v>0</v>
      </c>
      <c r="R28" s="173">
        <v>23</v>
      </c>
      <c r="S28" s="141">
        <v>352</v>
      </c>
      <c r="T28" s="173">
        <v>0</v>
      </c>
      <c r="U28" s="173">
        <v>0</v>
      </c>
      <c r="V28" s="173">
        <v>8</v>
      </c>
      <c r="W28" s="119">
        <v>0</v>
      </c>
      <c r="X28" s="173">
        <v>24</v>
      </c>
      <c r="Y28" s="196">
        <v>239</v>
      </c>
      <c r="Z28" s="119">
        <v>0</v>
      </c>
      <c r="AA28" s="173">
        <v>0</v>
      </c>
      <c r="AB28" s="196">
        <v>387</v>
      </c>
      <c r="AC28" s="240">
        <v>0</v>
      </c>
      <c r="AD28" s="241">
        <v>420</v>
      </c>
      <c r="AE28" s="242">
        <v>197</v>
      </c>
      <c r="AF28" s="251">
        <v>0</v>
      </c>
      <c r="AG28" s="251">
        <v>0</v>
      </c>
      <c r="AH28" s="251">
        <v>216</v>
      </c>
      <c r="AI28" s="255">
        <v>0</v>
      </c>
      <c r="AJ28" s="253">
        <v>0</v>
      </c>
      <c r="AK28" s="270">
        <v>53</v>
      </c>
      <c r="AL28" s="255">
        <v>0</v>
      </c>
      <c r="AM28" s="253">
        <v>17</v>
      </c>
      <c r="AN28" s="270">
        <v>203</v>
      </c>
      <c r="AO28" s="255">
        <v>0</v>
      </c>
      <c r="AP28" s="253">
        <v>0</v>
      </c>
      <c r="AQ28" s="270">
        <v>32</v>
      </c>
    </row>
    <row r="29" spans="1:43" s="3" customFormat="1">
      <c r="A29" s="138" t="s">
        <v>144</v>
      </c>
      <c r="B29" s="139">
        <v>0</v>
      </c>
      <c r="C29" s="140">
        <v>0</v>
      </c>
      <c r="D29" s="141">
        <v>160</v>
      </c>
      <c r="E29" s="142">
        <v>0</v>
      </c>
      <c r="F29" s="142">
        <v>98</v>
      </c>
      <c r="G29" s="73">
        <v>153</v>
      </c>
      <c r="H29" s="143">
        <v>0</v>
      </c>
      <c r="I29" s="144">
        <v>7</v>
      </c>
      <c r="J29" s="141">
        <v>211</v>
      </c>
      <c r="K29" s="143">
        <v>458</v>
      </c>
      <c r="L29" s="144">
        <v>0</v>
      </c>
      <c r="M29" s="141">
        <v>145</v>
      </c>
      <c r="N29" s="143">
        <v>0</v>
      </c>
      <c r="O29" s="144">
        <v>4</v>
      </c>
      <c r="P29" s="178">
        <v>279</v>
      </c>
      <c r="Q29" s="173">
        <v>1</v>
      </c>
      <c r="R29" s="173">
        <v>32</v>
      </c>
      <c r="S29" s="141">
        <v>332</v>
      </c>
      <c r="T29" s="173">
        <v>0</v>
      </c>
      <c r="U29" s="173">
        <v>97</v>
      </c>
      <c r="V29" s="173">
        <v>264</v>
      </c>
      <c r="W29" s="119">
        <v>0</v>
      </c>
      <c r="X29" s="173">
        <v>30</v>
      </c>
      <c r="Y29" s="196">
        <v>490</v>
      </c>
      <c r="Z29" s="119">
        <v>4</v>
      </c>
      <c r="AA29" s="173">
        <v>207</v>
      </c>
      <c r="AB29" s="196">
        <v>257</v>
      </c>
      <c r="AC29" s="240">
        <v>0</v>
      </c>
      <c r="AD29" s="241">
        <v>289</v>
      </c>
      <c r="AE29" s="242">
        <v>174</v>
      </c>
      <c r="AF29" s="251">
        <v>0</v>
      </c>
      <c r="AG29" s="251">
        <v>35</v>
      </c>
      <c r="AH29" s="251">
        <v>232</v>
      </c>
      <c r="AI29" s="255">
        <v>0</v>
      </c>
      <c r="AJ29" s="253">
        <v>1171</v>
      </c>
      <c r="AK29" s="270">
        <v>431</v>
      </c>
      <c r="AL29" s="255">
        <v>0</v>
      </c>
      <c r="AM29" s="253">
        <v>84</v>
      </c>
      <c r="AN29" s="270">
        <v>124</v>
      </c>
      <c r="AO29" s="255">
        <v>0</v>
      </c>
      <c r="AP29" s="253">
        <v>440</v>
      </c>
      <c r="AQ29" s="270">
        <v>81</v>
      </c>
    </row>
    <row r="30" spans="1:43" s="3" customFormat="1">
      <c r="A30" s="138" t="s">
        <v>145</v>
      </c>
      <c r="B30" s="139">
        <v>0</v>
      </c>
      <c r="C30" s="140">
        <v>0</v>
      </c>
      <c r="D30" s="141">
        <v>6</v>
      </c>
      <c r="E30" s="142">
        <v>0</v>
      </c>
      <c r="F30" s="142">
        <v>0</v>
      </c>
      <c r="G30" s="73">
        <v>0</v>
      </c>
      <c r="H30" s="143">
        <v>0</v>
      </c>
      <c r="I30" s="144">
        <v>0</v>
      </c>
      <c r="J30" s="141">
        <v>37</v>
      </c>
      <c r="K30" s="143">
        <v>0</v>
      </c>
      <c r="L30" s="144">
        <v>0</v>
      </c>
      <c r="M30" s="141">
        <v>0</v>
      </c>
      <c r="N30" s="143">
        <v>0</v>
      </c>
      <c r="O30" s="144">
        <v>0</v>
      </c>
      <c r="P30" s="178">
        <v>82</v>
      </c>
      <c r="Q30" s="173">
        <v>0</v>
      </c>
      <c r="R30" s="173">
        <v>0</v>
      </c>
      <c r="S30" s="141">
        <v>0</v>
      </c>
      <c r="T30" s="173">
        <v>0</v>
      </c>
      <c r="U30" s="173">
        <v>19</v>
      </c>
      <c r="V30" s="173">
        <v>20</v>
      </c>
      <c r="W30" s="119">
        <v>0</v>
      </c>
      <c r="X30" s="173">
        <v>0</v>
      </c>
      <c r="Y30" s="196">
        <v>0</v>
      </c>
      <c r="Z30" s="119">
        <v>0</v>
      </c>
      <c r="AA30" s="173">
        <v>0</v>
      </c>
      <c r="AB30" s="196">
        <v>27</v>
      </c>
      <c r="AC30" s="240">
        <v>0</v>
      </c>
      <c r="AD30" s="241">
        <v>0</v>
      </c>
      <c r="AE30" s="242">
        <v>0</v>
      </c>
      <c r="AF30" s="251">
        <v>0</v>
      </c>
      <c r="AG30" s="251">
        <v>0</v>
      </c>
      <c r="AH30" s="251">
        <v>0</v>
      </c>
      <c r="AI30" s="255">
        <v>0</v>
      </c>
      <c r="AJ30" s="253">
        <v>0</v>
      </c>
      <c r="AK30" s="270">
        <v>51</v>
      </c>
      <c r="AL30" s="255">
        <v>0</v>
      </c>
      <c r="AM30" s="253">
        <v>0</v>
      </c>
      <c r="AN30" s="270">
        <v>22</v>
      </c>
      <c r="AO30" s="255">
        <v>0</v>
      </c>
      <c r="AP30" s="253">
        <v>0</v>
      </c>
      <c r="AQ30" s="270">
        <v>0</v>
      </c>
    </row>
    <row r="31" spans="1:43" s="3" customFormat="1">
      <c r="A31" s="138" t="s">
        <v>146</v>
      </c>
      <c r="B31" s="139">
        <v>4</v>
      </c>
      <c r="C31" s="140">
        <v>374</v>
      </c>
      <c r="D31" s="141">
        <v>0</v>
      </c>
      <c r="E31" s="142">
        <v>5</v>
      </c>
      <c r="F31" s="142">
        <v>609</v>
      </c>
      <c r="G31" s="73">
        <v>0</v>
      </c>
      <c r="H31" s="143">
        <v>9</v>
      </c>
      <c r="I31" s="144">
        <v>588</v>
      </c>
      <c r="J31" s="141">
        <v>221</v>
      </c>
      <c r="K31" s="143">
        <v>15</v>
      </c>
      <c r="L31" s="144">
        <v>121</v>
      </c>
      <c r="M31" s="141">
        <v>124</v>
      </c>
      <c r="N31" s="143">
        <v>5</v>
      </c>
      <c r="O31" s="144">
        <v>240</v>
      </c>
      <c r="P31" s="178">
        <v>83</v>
      </c>
      <c r="Q31" s="173">
        <v>10</v>
      </c>
      <c r="R31" s="173">
        <v>210</v>
      </c>
      <c r="S31" s="141">
        <v>113</v>
      </c>
      <c r="T31" s="173">
        <v>25</v>
      </c>
      <c r="U31" s="173">
        <v>369</v>
      </c>
      <c r="V31" s="173">
        <v>244</v>
      </c>
      <c r="W31" s="119">
        <v>15</v>
      </c>
      <c r="X31" s="173">
        <v>680</v>
      </c>
      <c r="Y31" s="196">
        <v>248</v>
      </c>
      <c r="Z31" s="119">
        <v>1</v>
      </c>
      <c r="AA31" s="173">
        <v>574</v>
      </c>
      <c r="AB31" s="196">
        <v>4</v>
      </c>
      <c r="AC31" s="240">
        <v>1</v>
      </c>
      <c r="AD31" s="241">
        <v>410</v>
      </c>
      <c r="AE31" s="242">
        <v>234</v>
      </c>
      <c r="AF31" s="251">
        <v>0</v>
      </c>
      <c r="AG31" s="251">
        <v>628</v>
      </c>
      <c r="AH31" s="251">
        <v>188</v>
      </c>
      <c r="AI31" s="255">
        <v>115</v>
      </c>
      <c r="AJ31" s="253">
        <v>363</v>
      </c>
      <c r="AK31" s="270">
        <v>661</v>
      </c>
      <c r="AL31" s="255">
        <v>16</v>
      </c>
      <c r="AM31" s="253">
        <v>442</v>
      </c>
      <c r="AN31" s="270">
        <v>334</v>
      </c>
      <c r="AO31" s="255">
        <v>4</v>
      </c>
      <c r="AP31" s="253">
        <v>313</v>
      </c>
      <c r="AQ31" s="270">
        <v>26</v>
      </c>
    </row>
    <row r="32" spans="1:43" s="3" customFormat="1">
      <c r="A32" s="138" t="s">
        <v>156</v>
      </c>
      <c r="B32" s="139">
        <v>20</v>
      </c>
      <c r="C32" s="140">
        <v>747</v>
      </c>
      <c r="D32" s="141">
        <v>0</v>
      </c>
      <c r="E32" s="142">
        <v>68</v>
      </c>
      <c r="F32" s="142">
        <v>2560</v>
      </c>
      <c r="G32" s="73">
        <v>22</v>
      </c>
      <c r="H32" s="143">
        <v>33</v>
      </c>
      <c r="I32" s="144">
        <v>1143</v>
      </c>
      <c r="J32" s="141">
        <v>730</v>
      </c>
      <c r="K32" s="143">
        <v>273</v>
      </c>
      <c r="L32" s="144">
        <v>2574</v>
      </c>
      <c r="M32" s="141">
        <v>79</v>
      </c>
      <c r="N32" s="143">
        <v>97</v>
      </c>
      <c r="O32" s="144">
        <v>2397</v>
      </c>
      <c r="P32" s="179">
        <v>159</v>
      </c>
      <c r="Q32" s="173">
        <v>126</v>
      </c>
      <c r="R32" s="173">
        <v>1241</v>
      </c>
      <c r="S32" s="171">
        <v>79</v>
      </c>
      <c r="T32" s="173">
        <v>52</v>
      </c>
      <c r="U32" s="173">
        <v>272</v>
      </c>
      <c r="V32" s="173">
        <v>169</v>
      </c>
      <c r="W32" s="119">
        <v>35</v>
      </c>
      <c r="X32" s="173">
        <v>778</v>
      </c>
      <c r="Y32" s="196">
        <v>183</v>
      </c>
      <c r="Z32" s="119">
        <v>12</v>
      </c>
      <c r="AA32" s="173">
        <v>742</v>
      </c>
      <c r="AB32" s="196">
        <v>11</v>
      </c>
      <c r="AC32" s="243">
        <v>12</v>
      </c>
      <c r="AD32" s="244">
        <v>1082</v>
      </c>
      <c r="AE32" s="245">
        <v>364</v>
      </c>
      <c r="AF32" s="251">
        <v>23</v>
      </c>
      <c r="AG32" s="251">
        <v>1167</v>
      </c>
      <c r="AH32" s="251">
        <v>11</v>
      </c>
      <c r="AI32" s="255">
        <v>7</v>
      </c>
      <c r="AJ32" s="253">
        <v>279</v>
      </c>
      <c r="AK32" s="270">
        <v>98</v>
      </c>
      <c r="AL32" s="255">
        <v>59</v>
      </c>
      <c r="AM32" s="253">
        <v>241</v>
      </c>
      <c r="AN32" s="270">
        <v>12</v>
      </c>
      <c r="AO32" s="255">
        <v>16</v>
      </c>
      <c r="AP32" s="253">
        <v>501</v>
      </c>
      <c r="AQ32" s="270">
        <v>11</v>
      </c>
    </row>
    <row r="33" spans="1:43" s="3" customFormat="1">
      <c r="A33" s="147" t="s">
        <v>157</v>
      </c>
      <c r="B33" s="148">
        <f t="shared" ref="B33:J33" si="0">SUM(B14:B32)</f>
        <v>5160</v>
      </c>
      <c r="C33" s="149">
        <f t="shared" si="0"/>
        <v>9269</v>
      </c>
      <c r="D33" s="150">
        <f t="shared" si="0"/>
        <v>15280</v>
      </c>
      <c r="E33" s="149">
        <f t="shared" si="0"/>
        <v>3648</v>
      </c>
      <c r="F33" s="149">
        <f t="shared" si="0"/>
        <v>10649</v>
      </c>
      <c r="G33" s="151">
        <f t="shared" si="0"/>
        <v>12605</v>
      </c>
      <c r="H33" s="174">
        <f t="shared" si="0"/>
        <v>1081</v>
      </c>
      <c r="I33" s="175">
        <f t="shared" si="0"/>
        <v>8970</v>
      </c>
      <c r="J33" s="150">
        <f t="shared" si="0"/>
        <v>15576</v>
      </c>
      <c r="K33" s="174">
        <v>6016</v>
      </c>
      <c r="L33" s="175">
        <v>9627</v>
      </c>
      <c r="M33" s="151">
        <v>15842</v>
      </c>
      <c r="N33" s="174">
        <f t="shared" ref="N33:S33" si="1">SUM(N14:N32)</f>
        <v>4761</v>
      </c>
      <c r="O33" s="149">
        <f t="shared" si="1"/>
        <v>10690</v>
      </c>
      <c r="P33" s="150">
        <f t="shared" si="1"/>
        <v>16648</v>
      </c>
      <c r="Q33" s="174">
        <f t="shared" si="1"/>
        <v>841</v>
      </c>
      <c r="R33" s="149">
        <f t="shared" si="1"/>
        <v>8174</v>
      </c>
      <c r="S33" s="151">
        <f t="shared" si="1"/>
        <v>14428</v>
      </c>
      <c r="T33" s="148">
        <f t="shared" ref="T33:Y33" si="2">SUM(T14:T32)</f>
        <v>6334</v>
      </c>
      <c r="U33" s="149">
        <f t="shared" si="2"/>
        <v>8628</v>
      </c>
      <c r="V33" s="151">
        <f t="shared" si="2"/>
        <v>12897</v>
      </c>
      <c r="W33" s="148">
        <f t="shared" si="2"/>
        <v>2847</v>
      </c>
      <c r="X33" s="149">
        <f t="shared" si="2"/>
        <v>7127</v>
      </c>
      <c r="Y33" s="150">
        <f t="shared" si="2"/>
        <v>12897</v>
      </c>
      <c r="Z33" s="148">
        <f t="shared" ref="Z33:AK33" si="3">SUM(Z14:Z32)</f>
        <v>1627</v>
      </c>
      <c r="AA33" s="149">
        <f t="shared" si="3"/>
        <v>5398</v>
      </c>
      <c r="AB33" s="150">
        <f t="shared" si="3"/>
        <v>8321</v>
      </c>
      <c r="AC33" s="228">
        <f t="shared" si="3"/>
        <v>1104</v>
      </c>
      <c r="AD33" s="228">
        <f t="shared" si="3"/>
        <v>9950</v>
      </c>
      <c r="AE33" s="228">
        <f t="shared" si="3"/>
        <v>9600</v>
      </c>
      <c r="AF33" s="252">
        <f t="shared" si="3"/>
        <v>648</v>
      </c>
      <c r="AG33" s="252">
        <f t="shared" si="3"/>
        <v>13442</v>
      </c>
      <c r="AH33" s="252">
        <f t="shared" si="3"/>
        <v>11922</v>
      </c>
      <c r="AI33" s="252">
        <f t="shared" si="3"/>
        <v>810</v>
      </c>
      <c r="AJ33" s="252">
        <f t="shared" si="3"/>
        <v>10551</v>
      </c>
      <c r="AK33" s="271">
        <f t="shared" si="3"/>
        <v>12134</v>
      </c>
      <c r="AL33" s="268">
        <f t="shared" ref="AL33:AQ33" si="4">SUM(AL14:AL32)</f>
        <v>651</v>
      </c>
      <c r="AM33" s="229">
        <f t="shared" si="4"/>
        <v>8430</v>
      </c>
      <c r="AN33" s="229">
        <f t="shared" si="4"/>
        <v>13643</v>
      </c>
      <c r="AO33" s="315">
        <f>SUM(AO14:AO32)</f>
        <v>502</v>
      </c>
      <c r="AP33" s="316">
        <f>SUM(AP14:AP32)</f>
        <v>4802</v>
      </c>
      <c r="AQ33" s="316">
        <f>SUM(AQ14:AQ32)</f>
        <v>3831</v>
      </c>
    </row>
    <row r="34" spans="1:43">
      <c r="A34" s="74" t="s">
        <v>101</v>
      </c>
      <c r="B34" s="74"/>
      <c r="C34" s="108"/>
      <c r="D34" s="74"/>
      <c r="E34" s="74"/>
      <c r="F34" s="74"/>
      <c r="G34" s="74"/>
      <c r="W34" s="173"/>
      <c r="X34" s="173"/>
      <c r="Y34" s="173"/>
      <c r="AB34" s="181"/>
      <c r="AC34" s="183"/>
      <c r="AD34" s="183"/>
      <c r="AE34" s="181"/>
    </row>
    <row r="35" spans="1:43" ht="18.75" customHeight="1">
      <c r="A35" s="152" t="s">
        <v>158</v>
      </c>
      <c r="B35" s="74"/>
      <c r="C35" s="74"/>
      <c r="D35" s="74"/>
      <c r="E35" s="74"/>
      <c r="O35" s="158"/>
      <c r="Q35" s="173"/>
      <c r="R35" s="186"/>
      <c r="S35" s="104"/>
      <c r="T35" s="104"/>
      <c r="U35" s="104"/>
      <c r="V35" s="183"/>
      <c r="W35" s="208"/>
      <c r="X35" s="208"/>
      <c r="Y35" s="211"/>
      <c r="Z35" s="183"/>
      <c r="AE35" s="181"/>
    </row>
    <row r="36" spans="1:43">
      <c r="Q36" s="183"/>
      <c r="S36" s="183"/>
      <c r="T36" s="183"/>
      <c r="U36" s="183"/>
      <c r="W36" s="209"/>
      <c r="X36" s="210"/>
      <c r="Y36" s="181"/>
      <c r="Z36" s="182"/>
      <c r="AA36" s="182"/>
      <c r="AB36" s="182"/>
      <c r="AC36" s="225"/>
      <c r="AD36" s="225"/>
      <c r="AE36" s="225"/>
    </row>
    <row r="37" spans="1:43">
      <c r="S37" s="35"/>
      <c r="T37" s="35"/>
      <c r="U37" s="35"/>
      <c r="V37" s="35"/>
      <c r="W37" s="186"/>
      <c r="X37" s="186"/>
      <c r="Y37" s="181"/>
      <c r="AC37" s="225"/>
      <c r="AD37" s="225"/>
      <c r="AE37" s="225"/>
    </row>
    <row r="38" spans="1:43">
      <c r="Y38" s="181"/>
    </row>
    <row r="39" spans="1:43">
      <c r="S39" s="35"/>
      <c r="T39" s="35"/>
      <c r="U39" s="35"/>
      <c r="V39" s="35"/>
    </row>
  </sheetData>
  <mergeCells count="22">
    <mergeCell ref="W12:Y12"/>
    <mergeCell ref="AC12:AE12"/>
    <mergeCell ref="AF12:AH12"/>
    <mergeCell ref="Z12:AB12"/>
    <mergeCell ref="AL12:AN12"/>
    <mergeCell ref="AI12:AK12"/>
    <mergeCell ref="AO12:AQ12"/>
    <mergeCell ref="A2:P2"/>
    <mergeCell ref="A3:P3"/>
    <mergeCell ref="A4:P4"/>
    <mergeCell ref="A5:P5"/>
    <mergeCell ref="Q12:S12"/>
    <mergeCell ref="N12:P12"/>
    <mergeCell ref="B12:D12"/>
    <mergeCell ref="E12:G12"/>
    <mergeCell ref="H12:J12"/>
    <mergeCell ref="K12:M12"/>
    <mergeCell ref="A12:A13"/>
    <mergeCell ref="A7:Y7"/>
    <mergeCell ref="T12:V12"/>
    <mergeCell ref="A8:Y8"/>
    <mergeCell ref="A9:Y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I188"/>
  <sheetViews>
    <sheetView showGridLines="0" tabSelected="1" topLeftCell="A148" workbookViewId="0">
      <selection activeCell="D169" sqref="D169:F172"/>
    </sheetView>
  </sheetViews>
  <sheetFormatPr baseColWidth="10" defaultColWidth="11.42578125" defaultRowHeight="15"/>
  <cols>
    <col min="2" max="2" width="13.7109375" customWidth="1"/>
    <col min="3" max="6" width="18.140625" customWidth="1"/>
  </cols>
  <sheetData>
    <row r="1" spans="1:7" s="3" customFormat="1" ht="12.75"/>
    <row r="2" spans="1:7" s="3" customFormat="1" ht="12.75">
      <c r="A2" s="289" t="s">
        <v>71</v>
      </c>
      <c r="B2" s="290"/>
      <c r="C2" s="290"/>
      <c r="D2" s="290"/>
      <c r="E2" s="290"/>
      <c r="F2" s="291"/>
    </row>
    <row r="3" spans="1:7" s="3" customFormat="1" ht="12.75">
      <c r="A3" s="292" t="s">
        <v>72</v>
      </c>
      <c r="B3" s="293"/>
      <c r="C3" s="293"/>
      <c r="D3" s="293"/>
      <c r="E3" s="293"/>
      <c r="F3" s="294"/>
    </row>
    <row r="4" spans="1:7" s="3" customFormat="1" ht="12.75">
      <c r="A4" s="292" t="s">
        <v>2</v>
      </c>
      <c r="B4" s="293"/>
      <c r="C4" s="293"/>
      <c r="D4" s="293"/>
      <c r="E4" s="293"/>
      <c r="F4" s="294"/>
    </row>
    <row r="5" spans="1:7" s="3" customFormat="1" ht="12.75">
      <c r="A5" s="292" t="s">
        <v>73</v>
      </c>
      <c r="B5" s="293"/>
      <c r="C5" s="293"/>
      <c r="D5" s="293"/>
      <c r="E5" s="293"/>
      <c r="F5" s="294"/>
    </row>
    <row r="6" spans="1:7" s="3" customFormat="1" ht="12.75">
      <c r="A6" s="24"/>
      <c r="B6" s="25"/>
      <c r="C6" s="25"/>
      <c r="D6" s="25"/>
      <c r="F6" s="26"/>
    </row>
    <row r="7" spans="1:7" s="3" customFormat="1" ht="12.75" customHeight="1">
      <c r="A7" s="295" t="s">
        <v>74</v>
      </c>
      <c r="B7" s="296"/>
      <c r="C7" s="296"/>
      <c r="D7" s="296"/>
      <c r="E7" s="296"/>
      <c r="F7" s="297"/>
    </row>
    <row r="8" spans="1:7" s="3" customFormat="1" ht="12.75" customHeight="1">
      <c r="A8" s="295" t="s">
        <v>68</v>
      </c>
      <c r="B8" s="296"/>
      <c r="C8" s="296"/>
      <c r="D8" s="296"/>
      <c r="E8" s="296"/>
      <c r="F8" s="297"/>
    </row>
    <row r="9" spans="1:7" s="27" customFormat="1" ht="12.75" customHeight="1">
      <c r="A9" s="295" t="s">
        <v>171</v>
      </c>
      <c r="B9" s="296"/>
      <c r="C9" s="296"/>
      <c r="D9" s="296"/>
      <c r="E9" s="296"/>
      <c r="F9" s="297"/>
    </row>
    <row r="10" spans="1:7" s="27" customFormat="1" ht="12.75">
      <c r="A10" s="28"/>
      <c r="B10" s="29"/>
      <c r="C10" s="29"/>
      <c r="D10" s="29"/>
      <c r="F10" s="30"/>
    </row>
    <row r="11" spans="1:7" s="3" customFormat="1" ht="12.75">
      <c r="A11" s="31"/>
      <c r="B11" s="32"/>
      <c r="C11" s="32"/>
      <c r="D11" s="32"/>
      <c r="E11" s="33"/>
      <c r="F11" s="34"/>
    </row>
    <row r="12" spans="1:7" ht="15" customHeight="1">
      <c r="A12" s="300" t="s">
        <v>76</v>
      </c>
      <c r="B12" s="302" t="s">
        <v>77</v>
      </c>
      <c r="C12" s="300" t="s">
        <v>78</v>
      </c>
      <c r="D12" s="312" t="s">
        <v>159</v>
      </c>
      <c r="E12" s="313"/>
      <c r="F12" s="314"/>
    </row>
    <row r="13" spans="1:7">
      <c r="A13" s="301"/>
      <c r="B13" s="303"/>
      <c r="C13" s="301"/>
      <c r="D13" s="36" t="s">
        <v>149</v>
      </c>
      <c r="E13" s="36" t="s">
        <v>150</v>
      </c>
      <c r="F13" s="36" t="s">
        <v>151</v>
      </c>
    </row>
    <row r="14" spans="1:7">
      <c r="A14" s="285">
        <v>2012</v>
      </c>
      <c r="B14" s="40" t="s">
        <v>84</v>
      </c>
      <c r="C14" s="103">
        <f>+D14+E14+F14</f>
        <v>2691</v>
      </c>
      <c r="D14" s="102">
        <v>343</v>
      </c>
      <c r="E14" s="122">
        <v>1028</v>
      </c>
      <c r="F14" s="103">
        <v>1320</v>
      </c>
      <c r="G14" s="35"/>
    </row>
    <row r="15" spans="1:7">
      <c r="A15" s="286"/>
      <c r="B15" s="41" t="s">
        <v>85</v>
      </c>
      <c r="C15" s="80">
        <f t="shared" ref="C15:C25" si="0">+D15+E15+F15</f>
        <v>2604</v>
      </c>
      <c r="D15" s="104">
        <v>744</v>
      </c>
      <c r="E15" s="81">
        <v>431</v>
      </c>
      <c r="F15" s="80">
        <v>1429</v>
      </c>
      <c r="G15" s="35"/>
    </row>
    <row r="16" spans="1:7">
      <c r="A16" s="286"/>
      <c r="B16" s="41" t="s">
        <v>86</v>
      </c>
      <c r="C16" s="80">
        <f t="shared" si="0"/>
        <v>1527</v>
      </c>
      <c r="D16" s="104">
        <v>264</v>
      </c>
      <c r="E16" s="81">
        <v>392</v>
      </c>
      <c r="F16" s="80">
        <v>871</v>
      </c>
      <c r="G16" s="35"/>
    </row>
    <row r="17" spans="1:7">
      <c r="A17" s="286"/>
      <c r="B17" s="41" t="s">
        <v>87</v>
      </c>
      <c r="C17" s="80">
        <f t="shared" si="0"/>
        <v>2890</v>
      </c>
      <c r="D17" s="104">
        <v>315</v>
      </c>
      <c r="E17" s="81">
        <v>992</v>
      </c>
      <c r="F17" s="80">
        <v>1583</v>
      </c>
      <c r="G17" s="35"/>
    </row>
    <row r="18" spans="1:7">
      <c r="A18" s="286"/>
      <c r="B18" s="41" t="s">
        <v>88</v>
      </c>
      <c r="C18" s="80">
        <f t="shared" si="0"/>
        <v>2560</v>
      </c>
      <c r="D18" s="104">
        <v>244</v>
      </c>
      <c r="E18" s="81">
        <v>1259</v>
      </c>
      <c r="F18" s="80">
        <v>1057</v>
      </c>
      <c r="G18" s="35"/>
    </row>
    <row r="19" spans="1:7">
      <c r="A19" s="286"/>
      <c r="B19" s="41" t="s">
        <v>89</v>
      </c>
      <c r="C19" s="80">
        <f t="shared" si="0"/>
        <v>1465</v>
      </c>
      <c r="D19" s="104">
        <v>14</v>
      </c>
      <c r="E19" s="81">
        <v>803</v>
      </c>
      <c r="F19" s="80">
        <v>648</v>
      </c>
      <c r="G19" s="35"/>
    </row>
    <row r="20" spans="1:7">
      <c r="A20" s="286"/>
      <c r="B20" s="41" t="s">
        <v>90</v>
      </c>
      <c r="C20" s="80">
        <f t="shared" si="0"/>
        <v>3111</v>
      </c>
      <c r="D20" s="104">
        <v>577</v>
      </c>
      <c r="E20" s="81">
        <v>1304</v>
      </c>
      <c r="F20" s="80">
        <v>1230</v>
      </c>
      <c r="G20" s="35"/>
    </row>
    <row r="21" spans="1:7">
      <c r="A21" s="286"/>
      <c r="B21" s="41" t="s">
        <v>91</v>
      </c>
      <c r="C21" s="80">
        <f t="shared" si="0"/>
        <v>1989</v>
      </c>
      <c r="D21" s="104">
        <v>195</v>
      </c>
      <c r="E21" s="81">
        <v>478</v>
      </c>
      <c r="F21" s="80">
        <v>1316</v>
      </c>
      <c r="G21" s="35"/>
    </row>
    <row r="22" spans="1:7">
      <c r="A22" s="286"/>
      <c r="B22" s="41" t="s">
        <v>92</v>
      </c>
      <c r="C22" s="80">
        <f t="shared" si="0"/>
        <v>3509</v>
      </c>
      <c r="D22" s="104">
        <v>1045</v>
      </c>
      <c r="E22" s="81">
        <v>936</v>
      </c>
      <c r="F22" s="80">
        <v>1528</v>
      </c>
      <c r="G22" s="35"/>
    </row>
    <row r="23" spans="1:7">
      <c r="A23" s="286"/>
      <c r="B23" s="41" t="s">
        <v>93</v>
      </c>
      <c r="C23" s="80">
        <f t="shared" si="0"/>
        <v>3207</v>
      </c>
      <c r="D23" s="104">
        <v>790</v>
      </c>
      <c r="E23" s="81">
        <v>440</v>
      </c>
      <c r="F23" s="80">
        <v>1977</v>
      </c>
      <c r="G23" s="35"/>
    </row>
    <row r="24" spans="1:7">
      <c r="A24" s="286"/>
      <c r="B24" s="41" t="s">
        <v>94</v>
      </c>
      <c r="C24" s="80">
        <f t="shared" si="0"/>
        <v>2447</v>
      </c>
      <c r="D24" s="107">
        <v>364</v>
      </c>
      <c r="E24" s="80">
        <v>881</v>
      </c>
      <c r="F24" s="80">
        <v>1202</v>
      </c>
      <c r="G24" s="35"/>
    </row>
    <row r="25" spans="1:7">
      <c r="A25" s="287"/>
      <c r="B25" s="42" t="s">
        <v>95</v>
      </c>
      <c r="C25" s="106">
        <f t="shared" si="0"/>
        <v>1709</v>
      </c>
      <c r="D25" s="105">
        <v>265</v>
      </c>
      <c r="E25" s="123">
        <v>325</v>
      </c>
      <c r="F25" s="106">
        <v>1119</v>
      </c>
      <c r="G25" s="35"/>
    </row>
    <row r="26" spans="1:7">
      <c r="A26" s="285">
        <v>2013</v>
      </c>
      <c r="B26" s="40" t="s">
        <v>84</v>
      </c>
      <c r="C26" s="81">
        <v>1193</v>
      </c>
      <c r="D26" s="82">
        <v>120</v>
      </c>
      <c r="E26" s="47">
        <v>407</v>
      </c>
      <c r="F26" s="103">
        <v>666</v>
      </c>
      <c r="G26" s="35"/>
    </row>
    <row r="27" spans="1:7">
      <c r="A27" s="286"/>
      <c r="B27" s="41" t="s">
        <v>85</v>
      </c>
      <c r="C27" s="81">
        <v>925</v>
      </c>
      <c r="D27" s="83">
        <v>147</v>
      </c>
      <c r="E27" s="49">
        <v>361</v>
      </c>
      <c r="F27" s="80">
        <v>417</v>
      </c>
      <c r="G27" s="35"/>
    </row>
    <row r="28" spans="1:7">
      <c r="A28" s="286"/>
      <c r="B28" s="41" t="s">
        <v>86</v>
      </c>
      <c r="C28" s="81">
        <v>1232</v>
      </c>
      <c r="D28" s="80">
        <v>35</v>
      </c>
      <c r="E28" s="80">
        <v>452</v>
      </c>
      <c r="F28" s="80">
        <v>745</v>
      </c>
      <c r="G28" s="35"/>
    </row>
    <row r="29" spans="1:7">
      <c r="A29" s="286"/>
      <c r="B29" s="41" t="s">
        <v>87</v>
      </c>
      <c r="C29" s="81">
        <f>+D29+E29+F29</f>
        <v>2265</v>
      </c>
      <c r="D29" s="80">
        <v>726</v>
      </c>
      <c r="E29" s="80">
        <v>686</v>
      </c>
      <c r="F29" s="80">
        <v>853</v>
      </c>
      <c r="G29" s="35"/>
    </row>
    <row r="30" spans="1:7">
      <c r="A30" s="286"/>
      <c r="B30" s="41" t="s">
        <v>88</v>
      </c>
      <c r="C30" s="81">
        <f>+D30+E30+F30</f>
        <v>2187</v>
      </c>
      <c r="D30" s="49">
        <v>37</v>
      </c>
      <c r="E30" s="49">
        <v>637</v>
      </c>
      <c r="F30" s="80">
        <v>1513</v>
      </c>
      <c r="G30" s="35"/>
    </row>
    <row r="31" spans="1:7">
      <c r="A31" s="286"/>
      <c r="B31" s="41" t="s">
        <v>89</v>
      </c>
      <c r="C31" s="81">
        <f>+D31+E31+F31</f>
        <v>2046</v>
      </c>
      <c r="D31" s="49">
        <v>219</v>
      </c>
      <c r="E31" s="49">
        <v>1017</v>
      </c>
      <c r="F31" s="80">
        <v>810</v>
      </c>
      <c r="G31" s="35"/>
    </row>
    <row r="32" spans="1:7">
      <c r="A32" s="286"/>
      <c r="B32" s="41" t="s">
        <v>90</v>
      </c>
      <c r="C32" s="81">
        <f>+D32+E32+F32</f>
        <v>2718</v>
      </c>
      <c r="D32" s="80">
        <v>259</v>
      </c>
      <c r="E32" s="80">
        <v>1023</v>
      </c>
      <c r="F32" s="80">
        <v>1436</v>
      </c>
      <c r="G32" s="35"/>
    </row>
    <row r="33" spans="1:7">
      <c r="A33" s="286"/>
      <c r="B33" s="41" t="s">
        <v>91</v>
      </c>
      <c r="C33" s="81">
        <f>SUM(D33:F33)</f>
        <v>1109</v>
      </c>
      <c r="D33" s="80">
        <v>73</v>
      </c>
      <c r="E33" s="80">
        <v>371</v>
      </c>
      <c r="F33" s="80">
        <v>665</v>
      </c>
      <c r="G33" s="35"/>
    </row>
    <row r="34" spans="1:7">
      <c r="A34" s="286"/>
      <c r="B34" s="41" t="s">
        <v>92</v>
      </c>
      <c r="C34" s="81">
        <f>+D34+E34+F34</f>
        <v>2439</v>
      </c>
      <c r="D34" s="80">
        <v>1008</v>
      </c>
      <c r="E34" s="80">
        <v>861</v>
      </c>
      <c r="F34" s="80">
        <v>570</v>
      </c>
      <c r="G34" s="35"/>
    </row>
    <row r="35" spans="1:7">
      <c r="A35" s="286"/>
      <c r="B35" s="41" t="s">
        <v>93</v>
      </c>
      <c r="C35" s="81">
        <f>+D35+E35+F35</f>
        <v>2862</v>
      </c>
      <c r="D35" s="83">
        <v>399</v>
      </c>
      <c r="E35" s="49">
        <v>1204</v>
      </c>
      <c r="F35" s="80">
        <v>1259</v>
      </c>
      <c r="G35" s="35"/>
    </row>
    <row r="36" spans="1:7">
      <c r="A36" s="286"/>
      <c r="B36" s="41" t="s">
        <v>94</v>
      </c>
      <c r="C36" s="81">
        <f>+D36+E36+F36</f>
        <v>4789</v>
      </c>
      <c r="D36" s="80">
        <v>410</v>
      </c>
      <c r="E36" s="80">
        <v>2139</v>
      </c>
      <c r="F36" s="80">
        <v>2240</v>
      </c>
      <c r="G36" s="35"/>
    </row>
    <row r="37" spans="1:7">
      <c r="A37" s="286"/>
      <c r="B37" s="41" t="s">
        <v>95</v>
      </c>
      <c r="C37" s="81">
        <v>3137</v>
      </c>
      <c r="D37" s="80">
        <v>215</v>
      </c>
      <c r="E37" s="80">
        <v>1491</v>
      </c>
      <c r="F37" s="80">
        <v>1431</v>
      </c>
      <c r="G37" s="35"/>
    </row>
    <row r="38" spans="1:7">
      <c r="A38" s="285">
        <v>2014</v>
      </c>
      <c r="B38" s="37" t="s">
        <v>84</v>
      </c>
      <c r="C38" s="122">
        <v>1974</v>
      </c>
      <c r="D38" s="122">
        <v>246</v>
      </c>
      <c r="E38" s="122">
        <v>902</v>
      </c>
      <c r="F38" s="103">
        <v>826</v>
      </c>
      <c r="G38" s="35"/>
    </row>
    <row r="39" spans="1:7">
      <c r="A39" s="286"/>
      <c r="B39" s="38" t="s">
        <v>85</v>
      </c>
      <c r="C39" s="81">
        <v>2047</v>
      </c>
      <c r="D39" s="81">
        <v>228</v>
      </c>
      <c r="E39" s="81">
        <v>207</v>
      </c>
      <c r="F39" s="80">
        <v>1612</v>
      </c>
      <c r="G39" s="35"/>
    </row>
    <row r="40" spans="1:7">
      <c r="A40" s="286"/>
      <c r="B40" s="38" t="s">
        <v>86</v>
      </c>
      <c r="C40" s="81">
        <v>2977</v>
      </c>
      <c r="D40" s="81">
        <v>271</v>
      </c>
      <c r="E40" s="81">
        <v>1825</v>
      </c>
      <c r="F40" s="80">
        <v>881</v>
      </c>
      <c r="G40" s="35"/>
    </row>
    <row r="41" spans="1:7">
      <c r="A41" s="286"/>
      <c r="B41" s="38" t="s">
        <v>87</v>
      </c>
      <c r="C41" s="81">
        <v>2326</v>
      </c>
      <c r="D41" s="81">
        <v>0</v>
      </c>
      <c r="E41" s="81">
        <v>1483</v>
      </c>
      <c r="F41" s="80">
        <v>843</v>
      </c>
      <c r="G41" s="35"/>
    </row>
    <row r="42" spans="1:7">
      <c r="A42" s="286"/>
      <c r="B42" s="38" t="s">
        <v>88</v>
      </c>
      <c r="C42" s="81">
        <v>2064</v>
      </c>
      <c r="D42" s="81">
        <v>0</v>
      </c>
      <c r="E42" s="81">
        <v>584</v>
      </c>
      <c r="F42" s="80">
        <v>1480</v>
      </c>
      <c r="G42" s="35"/>
    </row>
    <row r="43" spans="1:7">
      <c r="A43" s="286"/>
      <c r="B43" s="38" t="s">
        <v>89</v>
      </c>
      <c r="C43" s="81">
        <v>1652</v>
      </c>
      <c r="D43" s="81">
        <v>106</v>
      </c>
      <c r="E43" s="81">
        <v>377</v>
      </c>
      <c r="F43" s="80">
        <v>1169</v>
      </c>
      <c r="G43" s="35"/>
    </row>
    <row r="44" spans="1:7">
      <c r="A44" s="286"/>
      <c r="B44" s="38" t="s">
        <v>90</v>
      </c>
      <c r="C44" s="81">
        <v>1249</v>
      </c>
      <c r="D44" s="81">
        <v>46</v>
      </c>
      <c r="E44" s="81">
        <v>196</v>
      </c>
      <c r="F44" s="80">
        <v>1007</v>
      </c>
      <c r="G44" s="35"/>
    </row>
    <row r="45" spans="1:7">
      <c r="A45" s="286"/>
      <c r="B45" s="38" t="s">
        <v>91</v>
      </c>
      <c r="C45" s="81">
        <v>1924</v>
      </c>
      <c r="D45" s="81">
        <v>27</v>
      </c>
      <c r="E45" s="81">
        <v>464</v>
      </c>
      <c r="F45" s="80">
        <v>1433</v>
      </c>
      <c r="G45" s="35"/>
    </row>
    <row r="46" spans="1:7">
      <c r="A46" s="286"/>
      <c r="B46" s="38" t="s">
        <v>92</v>
      </c>
      <c r="C46" s="81">
        <v>1916</v>
      </c>
      <c r="D46" s="81">
        <v>22</v>
      </c>
      <c r="E46" s="81">
        <v>390</v>
      </c>
      <c r="F46" s="80">
        <v>1504</v>
      </c>
      <c r="G46" s="35"/>
    </row>
    <row r="47" spans="1:7">
      <c r="A47" s="286"/>
      <c r="B47" s="38" t="s">
        <v>93</v>
      </c>
      <c r="C47" s="81">
        <v>3404</v>
      </c>
      <c r="D47" s="81">
        <v>0</v>
      </c>
      <c r="E47" s="81">
        <v>1511</v>
      </c>
      <c r="F47" s="80">
        <v>1893</v>
      </c>
      <c r="G47" s="35"/>
    </row>
    <row r="48" spans="1:7">
      <c r="A48" s="286"/>
      <c r="B48" s="38" t="s">
        <v>94</v>
      </c>
      <c r="C48" s="81">
        <v>1911</v>
      </c>
      <c r="D48" s="81">
        <v>35</v>
      </c>
      <c r="E48" s="81">
        <v>479</v>
      </c>
      <c r="F48" s="80">
        <v>1397</v>
      </c>
      <c r="G48" s="35"/>
    </row>
    <row r="49" spans="1:7">
      <c r="A49" s="287"/>
      <c r="B49" s="38" t="s">
        <v>95</v>
      </c>
      <c r="C49" s="81">
        <v>2183</v>
      </c>
      <c r="D49" s="81">
        <v>100</v>
      </c>
      <c r="E49" s="81">
        <v>552</v>
      </c>
      <c r="F49" s="80">
        <v>1531</v>
      </c>
      <c r="G49" s="35"/>
    </row>
    <row r="50" spans="1:7" ht="17.25">
      <c r="A50" s="285">
        <v>2015</v>
      </c>
      <c r="B50" s="77" t="s">
        <v>96</v>
      </c>
      <c r="C50" s="122">
        <v>2138</v>
      </c>
      <c r="D50" s="122">
        <v>181</v>
      </c>
      <c r="E50" s="122">
        <v>834</v>
      </c>
      <c r="F50" s="103">
        <v>1123</v>
      </c>
      <c r="G50" s="35"/>
    </row>
    <row r="51" spans="1:7">
      <c r="A51" s="286"/>
      <c r="B51" s="78" t="s">
        <v>85</v>
      </c>
      <c r="C51" s="80">
        <v>3346</v>
      </c>
      <c r="D51" s="80">
        <v>243</v>
      </c>
      <c r="E51" s="80">
        <v>1220</v>
      </c>
      <c r="F51" s="80">
        <v>1883</v>
      </c>
      <c r="G51" s="35"/>
    </row>
    <row r="52" spans="1:7">
      <c r="A52" s="286"/>
      <c r="B52" s="78" t="s">
        <v>86</v>
      </c>
      <c r="C52" s="81">
        <v>2466</v>
      </c>
      <c r="D52" s="81">
        <v>32</v>
      </c>
      <c r="E52" s="81">
        <v>892</v>
      </c>
      <c r="F52" s="80">
        <v>1542</v>
      </c>
      <c r="G52" s="35"/>
    </row>
    <row r="53" spans="1:7">
      <c r="A53" s="286"/>
      <c r="B53" s="78" t="s">
        <v>87</v>
      </c>
      <c r="C53" s="81">
        <v>1908</v>
      </c>
      <c r="D53" s="81">
        <v>789</v>
      </c>
      <c r="E53" s="81">
        <v>531</v>
      </c>
      <c r="F53" s="80">
        <v>588</v>
      </c>
      <c r="G53" s="35"/>
    </row>
    <row r="54" spans="1:7">
      <c r="A54" s="286"/>
      <c r="B54" s="78" t="s">
        <v>88</v>
      </c>
      <c r="C54" s="81">
        <v>1546</v>
      </c>
      <c r="D54" s="81">
        <v>127</v>
      </c>
      <c r="E54" s="81">
        <v>398</v>
      </c>
      <c r="F54" s="80">
        <v>1021</v>
      </c>
      <c r="G54" s="35"/>
    </row>
    <row r="55" spans="1:7">
      <c r="A55" s="286"/>
      <c r="B55" s="78" t="s">
        <v>89</v>
      </c>
      <c r="C55" s="81">
        <v>1857</v>
      </c>
      <c r="D55" s="81">
        <v>422</v>
      </c>
      <c r="E55" s="81">
        <v>326</v>
      </c>
      <c r="F55" s="80">
        <v>1109</v>
      </c>
      <c r="G55" s="35"/>
    </row>
    <row r="56" spans="1:7">
      <c r="A56" s="286"/>
      <c r="B56" s="78" t="s">
        <v>90</v>
      </c>
      <c r="C56" s="81">
        <v>2130</v>
      </c>
      <c r="D56" s="81">
        <v>44</v>
      </c>
      <c r="E56" s="81">
        <v>830</v>
      </c>
      <c r="F56" s="80">
        <v>1256</v>
      </c>
      <c r="G56" s="35"/>
    </row>
    <row r="57" spans="1:7">
      <c r="A57" s="286"/>
      <c r="B57" s="78" t="s">
        <v>91</v>
      </c>
      <c r="C57" s="80">
        <v>2203</v>
      </c>
      <c r="D57" s="80">
        <v>68</v>
      </c>
      <c r="E57" s="80">
        <v>783</v>
      </c>
      <c r="F57" s="80">
        <v>1352</v>
      </c>
      <c r="G57" s="35"/>
    </row>
    <row r="58" spans="1:7">
      <c r="A58" s="286"/>
      <c r="B58" s="131" t="s">
        <v>92</v>
      </c>
      <c r="C58" s="81">
        <v>2989</v>
      </c>
      <c r="D58" s="81">
        <v>689</v>
      </c>
      <c r="E58" s="81">
        <v>1124</v>
      </c>
      <c r="F58" s="80">
        <v>1176</v>
      </c>
      <c r="G58" s="35"/>
    </row>
    <row r="59" spans="1:7">
      <c r="A59" s="286"/>
      <c r="B59" s="78" t="s">
        <v>93</v>
      </c>
      <c r="C59" s="81">
        <v>2172</v>
      </c>
      <c r="D59" s="81">
        <v>239</v>
      </c>
      <c r="E59" s="81">
        <v>711</v>
      </c>
      <c r="F59" s="80">
        <v>1222</v>
      </c>
      <c r="G59" s="35"/>
    </row>
    <row r="60" spans="1:7">
      <c r="A60" s="286"/>
      <c r="B60" s="78" t="s">
        <v>94</v>
      </c>
      <c r="C60" s="81">
        <v>3451</v>
      </c>
      <c r="D60" s="81">
        <v>825</v>
      </c>
      <c r="E60" s="81">
        <v>840</v>
      </c>
      <c r="F60" s="80">
        <v>1786</v>
      </c>
      <c r="G60" s="35"/>
    </row>
    <row r="61" spans="1:7">
      <c r="A61" s="287"/>
      <c r="B61" s="79" t="s">
        <v>95</v>
      </c>
      <c r="C61" s="123">
        <v>5279</v>
      </c>
      <c r="D61" s="123">
        <v>2357</v>
      </c>
      <c r="E61" s="123">
        <v>1138</v>
      </c>
      <c r="F61" s="106">
        <v>1784</v>
      </c>
      <c r="G61" s="35"/>
    </row>
    <row r="62" spans="1:7" ht="17.25">
      <c r="A62" s="285">
        <v>2016</v>
      </c>
      <c r="B62" s="77" t="s">
        <v>96</v>
      </c>
      <c r="C62" s="122">
        <v>2261</v>
      </c>
      <c r="D62" s="103">
        <v>419</v>
      </c>
      <c r="E62" s="103">
        <v>963</v>
      </c>
      <c r="F62" s="103">
        <v>879</v>
      </c>
      <c r="G62" s="35"/>
    </row>
    <row r="63" spans="1:7">
      <c r="A63" s="286"/>
      <c r="B63" s="78" t="s">
        <v>85</v>
      </c>
      <c r="C63" s="81">
        <f>+D63+E63+F63</f>
        <v>2910</v>
      </c>
      <c r="D63" s="80">
        <v>1131</v>
      </c>
      <c r="E63" s="80">
        <v>519</v>
      </c>
      <c r="F63" s="80">
        <v>1260</v>
      </c>
      <c r="G63" s="35"/>
    </row>
    <row r="64" spans="1:7">
      <c r="A64" s="286"/>
      <c r="B64" s="78" t="s">
        <v>86</v>
      </c>
      <c r="C64" s="81">
        <f>+D64+E64+F64</f>
        <v>2117</v>
      </c>
      <c r="D64" s="80">
        <v>64</v>
      </c>
      <c r="E64" s="80">
        <v>731</v>
      </c>
      <c r="F64" s="80">
        <v>1322</v>
      </c>
      <c r="G64" s="35"/>
    </row>
    <row r="65" spans="1:9">
      <c r="A65" s="286"/>
      <c r="B65" s="78" t="s">
        <v>87</v>
      </c>
      <c r="C65" s="81">
        <f>+D65+E65+F65</f>
        <v>3251</v>
      </c>
      <c r="D65" s="80">
        <v>172</v>
      </c>
      <c r="E65" s="80">
        <v>1452</v>
      </c>
      <c r="F65" s="80">
        <v>1627</v>
      </c>
      <c r="G65" s="35"/>
    </row>
    <row r="66" spans="1:9">
      <c r="A66" s="286"/>
      <c r="B66" s="78" t="s">
        <v>88</v>
      </c>
      <c r="C66" s="81">
        <f>+D66+E66+F66</f>
        <v>1797</v>
      </c>
      <c r="D66" s="166">
        <v>32</v>
      </c>
      <c r="E66" s="166">
        <v>525</v>
      </c>
      <c r="F66" s="80">
        <v>1240</v>
      </c>
      <c r="G66" s="35"/>
    </row>
    <row r="67" spans="1:9">
      <c r="A67" s="286"/>
      <c r="B67" s="78" t="s">
        <v>89</v>
      </c>
      <c r="C67" s="81">
        <v>1983</v>
      </c>
      <c r="D67" s="80">
        <v>24</v>
      </c>
      <c r="E67" s="80">
        <v>1010</v>
      </c>
      <c r="F67" s="80">
        <v>949</v>
      </c>
      <c r="G67" s="35"/>
    </row>
    <row r="68" spans="1:9">
      <c r="A68" s="286"/>
      <c r="B68" s="78" t="s">
        <v>90</v>
      </c>
      <c r="C68" s="81">
        <f t="shared" ref="C68:C79" si="1">+D68+E68+F68</f>
        <v>3138</v>
      </c>
      <c r="D68" s="166">
        <v>764</v>
      </c>
      <c r="E68" s="166">
        <v>718</v>
      </c>
      <c r="F68" s="80">
        <v>1656</v>
      </c>
      <c r="G68" s="35"/>
    </row>
    <row r="69" spans="1:9">
      <c r="A69" s="286"/>
      <c r="B69" s="78" t="s">
        <v>91</v>
      </c>
      <c r="C69" s="81">
        <f t="shared" si="1"/>
        <v>3819</v>
      </c>
      <c r="D69" s="49">
        <v>371</v>
      </c>
      <c r="E69" s="80">
        <v>1752</v>
      </c>
      <c r="F69" s="80">
        <v>1696</v>
      </c>
      <c r="G69" s="35"/>
    </row>
    <row r="70" spans="1:9">
      <c r="A70" s="286"/>
      <c r="B70" s="131" t="s">
        <v>92</v>
      </c>
      <c r="C70" s="81">
        <f t="shared" si="1"/>
        <v>2037</v>
      </c>
      <c r="D70" s="80">
        <v>18</v>
      </c>
      <c r="E70" s="80">
        <f>144+10</f>
        <v>154</v>
      </c>
      <c r="F70" s="80">
        <f>1630+235</f>
        <v>1865</v>
      </c>
      <c r="G70" s="35"/>
      <c r="H70" s="104"/>
      <c r="I70" s="35"/>
    </row>
    <row r="71" spans="1:9">
      <c r="A71" s="286"/>
      <c r="B71" s="78" t="s">
        <v>93</v>
      </c>
      <c r="C71" s="81">
        <f t="shared" si="1"/>
        <v>3419</v>
      </c>
      <c r="D71" s="80">
        <v>908</v>
      </c>
      <c r="E71" s="80">
        <v>1260</v>
      </c>
      <c r="F71" s="80">
        <v>1251</v>
      </c>
      <c r="G71" s="35"/>
    </row>
    <row r="72" spans="1:9">
      <c r="A72" s="286"/>
      <c r="B72" s="78" t="s">
        <v>94</v>
      </c>
      <c r="C72" s="81">
        <f t="shared" si="1"/>
        <v>3112</v>
      </c>
      <c r="D72" s="80">
        <v>523</v>
      </c>
      <c r="E72" s="80">
        <v>778</v>
      </c>
      <c r="F72" s="80">
        <v>1811</v>
      </c>
      <c r="G72" s="35"/>
    </row>
    <row r="73" spans="1:9">
      <c r="A73" s="287"/>
      <c r="B73" s="79" t="s">
        <v>95</v>
      </c>
      <c r="C73" s="123">
        <f t="shared" si="1"/>
        <v>2255</v>
      </c>
      <c r="D73" s="166">
        <v>335</v>
      </c>
      <c r="E73" s="166">
        <v>828</v>
      </c>
      <c r="F73" s="80">
        <v>1092</v>
      </c>
      <c r="G73" s="35"/>
    </row>
    <row r="74" spans="1:9" ht="17.25">
      <c r="A74" s="285">
        <v>2017</v>
      </c>
      <c r="B74" s="77" t="s">
        <v>96</v>
      </c>
      <c r="C74" s="122">
        <f t="shared" si="1"/>
        <v>1893</v>
      </c>
      <c r="D74" s="184">
        <v>49</v>
      </c>
      <c r="E74" s="184">
        <v>676</v>
      </c>
      <c r="F74" s="103">
        <v>1168</v>
      </c>
      <c r="G74" s="35"/>
      <c r="H74" s="35"/>
    </row>
    <row r="75" spans="1:9">
      <c r="A75" s="286"/>
      <c r="B75" s="78" t="s">
        <v>85</v>
      </c>
      <c r="C75" s="81">
        <f t="shared" si="1"/>
        <v>1768</v>
      </c>
      <c r="D75" s="81">
        <v>74</v>
      </c>
      <c r="E75" s="81">
        <v>457</v>
      </c>
      <c r="F75" s="80">
        <v>1237</v>
      </c>
      <c r="G75" s="35"/>
    </row>
    <row r="76" spans="1:9">
      <c r="A76" s="286"/>
      <c r="B76" s="78" t="s">
        <v>86</v>
      </c>
      <c r="C76" s="81">
        <f t="shared" si="1"/>
        <v>1863</v>
      </c>
      <c r="D76" s="129">
        <v>82</v>
      </c>
      <c r="E76" s="129">
        <v>347</v>
      </c>
      <c r="F76" s="80">
        <v>1434</v>
      </c>
      <c r="G76" s="35"/>
    </row>
    <row r="77" spans="1:9">
      <c r="A77" s="286"/>
      <c r="B77" s="78" t="s">
        <v>87</v>
      </c>
      <c r="C77" s="81">
        <f t="shared" si="1"/>
        <v>1090</v>
      </c>
      <c r="D77" s="185">
        <v>12</v>
      </c>
      <c r="E77" s="185">
        <v>581</v>
      </c>
      <c r="F77" s="80">
        <v>497</v>
      </c>
      <c r="G77" s="35"/>
    </row>
    <row r="78" spans="1:9">
      <c r="A78" s="286"/>
      <c r="B78" s="78" t="s">
        <v>88</v>
      </c>
      <c r="C78" s="81">
        <f t="shared" si="1"/>
        <v>1388</v>
      </c>
      <c r="D78" s="185">
        <v>23</v>
      </c>
      <c r="E78" s="185">
        <v>253</v>
      </c>
      <c r="F78" s="80">
        <v>1112</v>
      </c>
      <c r="G78" s="35"/>
    </row>
    <row r="79" spans="1:9">
      <c r="A79" s="286"/>
      <c r="B79" s="78" t="s">
        <v>89</v>
      </c>
      <c r="C79" s="81">
        <f t="shared" si="1"/>
        <v>1060</v>
      </c>
      <c r="D79" s="185">
        <v>65</v>
      </c>
      <c r="E79" s="185">
        <v>209</v>
      </c>
      <c r="F79" s="80">
        <v>786</v>
      </c>
    </row>
    <row r="80" spans="1:9">
      <c r="A80" s="286"/>
      <c r="B80" s="78" t="s">
        <v>90</v>
      </c>
      <c r="C80" s="81">
        <f>+D80+E80+F80</f>
        <v>1737</v>
      </c>
      <c r="D80" s="185">
        <v>47</v>
      </c>
      <c r="E80" s="185">
        <v>798</v>
      </c>
      <c r="F80" s="166">
        <v>892</v>
      </c>
    </row>
    <row r="81" spans="1:9">
      <c r="A81" s="286"/>
      <c r="B81" s="78" t="s">
        <v>91</v>
      </c>
      <c r="C81" s="81">
        <f>+D81+E81+F81</f>
        <v>2568</v>
      </c>
      <c r="D81" s="185">
        <v>48</v>
      </c>
      <c r="E81" s="185">
        <v>1323</v>
      </c>
      <c r="F81" s="80">
        <v>1197</v>
      </c>
      <c r="G81" s="182"/>
    </row>
    <row r="82" spans="1:9">
      <c r="A82" s="286"/>
      <c r="B82" s="131" t="s">
        <v>92</v>
      </c>
      <c r="C82" s="81">
        <f>+D82+E82+F82</f>
        <v>2468</v>
      </c>
      <c r="D82" s="129">
        <v>156</v>
      </c>
      <c r="E82" s="129">
        <v>214</v>
      </c>
      <c r="F82" s="80">
        <v>2098</v>
      </c>
    </row>
    <row r="83" spans="1:9">
      <c r="A83" s="286"/>
      <c r="B83" s="78" t="s">
        <v>93</v>
      </c>
      <c r="C83" s="81">
        <f>+D83+E83+F83</f>
        <v>2491</v>
      </c>
      <c r="D83" s="185">
        <v>20</v>
      </c>
      <c r="E83" s="185">
        <v>1350</v>
      </c>
      <c r="F83" s="80">
        <v>1121</v>
      </c>
    </row>
    <row r="84" spans="1:9">
      <c r="A84" s="286"/>
      <c r="B84" s="78" t="s">
        <v>94</v>
      </c>
      <c r="C84" s="81">
        <v>2917</v>
      </c>
      <c r="D84" s="129">
        <v>83</v>
      </c>
      <c r="E84" s="129">
        <v>1028</v>
      </c>
      <c r="F84" s="80">
        <v>1806</v>
      </c>
    </row>
    <row r="85" spans="1:9">
      <c r="A85" s="287"/>
      <c r="B85" s="79" t="s">
        <v>95</v>
      </c>
      <c r="C85" s="123">
        <f t="shared" ref="C85:C92" si="2">+D85+E85+F85</f>
        <v>2200</v>
      </c>
      <c r="D85" s="172">
        <v>182</v>
      </c>
      <c r="E85" s="172">
        <v>938</v>
      </c>
      <c r="F85" s="80">
        <v>1080</v>
      </c>
    </row>
    <row r="86" spans="1:9" ht="17.25">
      <c r="A86" s="285">
        <v>2018</v>
      </c>
      <c r="B86" s="77" t="s">
        <v>96</v>
      </c>
      <c r="C86" s="103">
        <f t="shared" si="2"/>
        <v>2390</v>
      </c>
      <c r="D86" s="80">
        <v>1048</v>
      </c>
      <c r="E86" s="184">
        <v>960</v>
      </c>
      <c r="F86" s="47">
        <v>382</v>
      </c>
    </row>
    <row r="87" spans="1:9">
      <c r="A87" s="286"/>
      <c r="B87" s="78" t="s">
        <v>85</v>
      </c>
      <c r="C87" s="80">
        <f t="shared" si="2"/>
        <v>5075</v>
      </c>
      <c r="D87" s="80">
        <v>3320</v>
      </c>
      <c r="E87" s="81">
        <v>589</v>
      </c>
      <c r="F87" s="80">
        <v>1166</v>
      </c>
    </row>
    <row r="88" spans="1:9">
      <c r="A88" s="286"/>
      <c r="B88" s="78" t="s">
        <v>86</v>
      </c>
      <c r="C88" s="80">
        <f t="shared" si="2"/>
        <v>2393</v>
      </c>
      <c r="D88" s="49">
        <v>27</v>
      </c>
      <c r="E88" s="129">
        <v>551</v>
      </c>
      <c r="F88" s="80">
        <v>1815</v>
      </c>
    </row>
    <row r="89" spans="1:9">
      <c r="A89" s="286"/>
      <c r="B89" s="78" t="s">
        <v>87</v>
      </c>
      <c r="C89" s="80">
        <f t="shared" si="2"/>
        <v>2038</v>
      </c>
      <c r="D89" s="49">
        <v>586</v>
      </c>
      <c r="E89" s="185">
        <v>134</v>
      </c>
      <c r="F89" s="80">
        <v>1318</v>
      </c>
    </row>
    <row r="90" spans="1:9">
      <c r="A90" s="286"/>
      <c r="B90" s="78" t="s">
        <v>88</v>
      </c>
      <c r="C90" s="80">
        <f t="shared" si="2"/>
        <v>2299</v>
      </c>
      <c r="D90" s="49">
        <v>11</v>
      </c>
      <c r="E90" s="185">
        <v>1325</v>
      </c>
      <c r="F90" s="49">
        <v>963</v>
      </c>
    </row>
    <row r="91" spans="1:9">
      <c r="A91" s="286"/>
      <c r="B91" s="78" t="s">
        <v>89</v>
      </c>
      <c r="C91" s="80">
        <f t="shared" si="2"/>
        <v>2426</v>
      </c>
      <c r="D91" s="49">
        <v>333</v>
      </c>
      <c r="E91" s="185">
        <v>1586</v>
      </c>
      <c r="F91" s="49">
        <v>507</v>
      </c>
    </row>
    <row r="92" spans="1:9">
      <c r="A92" s="286"/>
      <c r="B92" s="78" t="s">
        <v>90</v>
      </c>
      <c r="C92" s="80">
        <f t="shared" si="2"/>
        <v>1679</v>
      </c>
      <c r="D92" s="49">
        <v>418</v>
      </c>
      <c r="E92" s="185">
        <v>292</v>
      </c>
      <c r="F92" s="49">
        <v>969</v>
      </c>
    </row>
    <row r="93" spans="1:9">
      <c r="A93" s="286"/>
      <c r="B93" s="78" t="s">
        <v>91</v>
      </c>
      <c r="C93" s="80">
        <f>+D93+E93+F93</f>
        <v>2288</v>
      </c>
      <c r="D93" s="129">
        <v>324</v>
      </c>
      <c r="E93" s="185">
        <v>1061</v>
      </c>
      <c r="F93" s="49">
        <v>903</v>
      </c>
    </row>
    <row r="94" spans="1:9">
      <c r="A94" s="286"/>
      <c r="B94" s="131" t="s">
        <v>92</v>
      </c>
      <c r="C94" s="80">
        <f>+D94+E94+F94</f>
        <v>1469</v>
      </c>
      <c r="D94" s="129">
        <v>97</v>
      </c>
      <c r="E94" s="129">
        <v>611</v>
      </c>
      <c r="F94" s="49">
        <v>761</v>
      </c>
    </row>
    <row r="95" spans="1:9">
      <c r="A95" s="286"/>
      <c r="B95" s="78" t="s">
        <v>93</v>
      </c>
      <c r="C95" s="80">
        <f>+D95+E95+F95</f>
        <v>1945</v>
      </c>
      <c r="D95" s="73">
        <v>11</v>
      </c>
      <c r="E95" s="185">
        <v>407</v>
      </c>
      <c r="F95" s="116">
        <v>1527</v>
      </c>
    </row>
    <row r="96" spans="1:9">
      <c r="A96" s="286"/>
      <c r="B96" s="78" t="s">
        <v>94</v>
      </c>
      <c r="C96" s="80">
        <v>2022</v>
      </c>
      <c r="D96" s="129">
        <v>42</v>
      </c>
      <c r="E96" s="129">
        <v>544</v>
      </c>
      <c r="F96" s="116">
        <v>1436</v>
      </c>
      <c r="I96" s="181"/>
    </row>
    <row r="97" spans="1:6">
      <c r="A97" s="287"/>
      <c r="B97" s="79" t="s">
        <v>95</v>
      </c>
      <c r="C97" s="106">
        <f>+D97+E97+F97</f>
        <v>1835</v>
      </c>
      <c r="D97" s="172">
        <v>117</v>
      </c>
      <c r="E97" s="172">
        <v>568</v>
      </c>
      <c r="F97" s="120">
        <v>1150</v>
      </c>
    </row>
    <row r="98" spans="1:6" ht="17.25">
      <c r="A98" s="285">
        <v>2019</v>
      </c>
      <c r="B98" s="77" t="s">
        <v>96</v>
      </c>
      <c r="C98" s="103">
        <v>1281</v>
      </c>
      <c r="D98" s="202">
        <v>22</v>
      </c>
      <c r="E98" s="202">
        <v>391</v>
      </c>
      <c r="F98" s="133">
        <v>868</v>
      </c>
    </row>
    <row r="99" spans="1:6">
      <c r="A99" s="286"/>
      <c r="B99" s="78" t="s">
        <v>85</v>
      </c>
      <c r="C99" s="80">
        <f t="shared" ref="C99:C104" si="3">+D99+E99+F99</f>
        <v>1603</v>
      </c>
      <c r="D99" s="49">
        <v>47</v>
      </c>
      <c r="E99" s="49">
        <v>520</v>
      </c>
      <c r="F99" s="116">
        <v>1036</v>
      </c>
    </row>
    <row r="100" spans="1:6">
      <c r="A100" s="286"/>
      <c r="B100" s="78" t="s">
        <v>86</v>
      </c>
      <c r="C100" s="80">
        <f t="shared" si="3"/>
        <v>1117</v>
      </c>
      <c r="D100" s="49">
        <v>28</v>
      </c>
      <c r="E100" s="49">
        <v>73</v>
      </c>
      <c r="F100" s="116">
        <v>1016</v>
      </c>
    </row>
    <row r="101" spans="1:6">
      <c r="A101" s="286"/>
      <c r="B101" s="78" t="s">
        <v>87</v>
      </c>
      <c r="C101" s="80">
        <f t="shared" si="3"/>
        <v>1824</v>
      </c>
      <c r="D101" s="49">
        <v>792</v>
      </c>
      <c r="E101" s="49">
        <v>874</v>
      </c>
      <c r="F101" s="49">
        <v>158</v>
      </c>
    </row>
    <row r="102" spans="1:6">
      <c r="A102" s="286"/>
      <c r="B102" s="78" t="s">
        <v>88</v>
      </c>
      <c r="C102" s="80">
        <f t="shared" si="3"/>
        <v>3361</v>
      </c>
      <c r="D102" s="116">
        <v>21</v>
      </c>
      <c r="E102" s="116">
        <v>568</v>
      </c>
      <c r="F102" s="116">
        <v>2772</v>
      </c>
    </row>
    <row r="103" spans="1:6">
      <c r="A103" s="286"/>
      <c r="B103" s="78" t="s">
        <v>89</v>
      </c>
      <c r="C103" s="80">
        <f t="shared" si="3"/>
        <v>2951</v>
      </c>
      <c r="D103" s="116">
        <v>1261</v>
      </c>
      <c r="E103" s="49">
        <v>968</v>
      </c>
      <c r="F103" s="49">
        <v>722</v>
      </c>
    </row>
    <row r="104" spans="1:6" ht="15.75" customHeight="1">
      <c r="A104" s="286"/>
      <c r="B104" s="78" t="s">
        <v>90</v>
      </c>
      <c r="C104" s="80">
        <f t="shared" si="3"/>
        <v>2551</v>
      </c>
      <c r="D104" s="205">
        <v>14</v>
      </c>
      <c r="E104" s="203">
        <v>1240</v>
      </c>
      <c r="F104" s="116">
        <v>1297</v>
      </c>
    </row>
    <row r="105" spans="1:6">
      <c r="A105" s="286"/>
      <c r="B105" s="78" t="s">
        <v>91</v>
      </c>
      <c r="C105" s="80">
        <v>1187</v>
      </c>
      <c r="D105" s="129">
        <v>74</v>
      </c>
      <c r="E105" s="49">
        <v>253</v>
      </c>
      <c r="F105" s="49">
        <v>860</v>
      </c>
    </row>
    <row r="106" spans="1:6">
      <c r="A106" s="286"/>
      <c r="B106" s="131" t="s">
        <v>92</v>
      </c>
      <c r="C106" s="80">
        <v>1356</v>
      </c>
      <c r="D106" s="129">
        <v>15</v>
      </c>
      <c r="E106" s="49">
        <v>340</v>
      </c>
      <c r="F106" s="80">
        <f>+C106-D106-E106</f>
        <v>1001</v>
      </c>
    </row>
    <row r="107" spans="1:6">
      <c r="A107" s="286"/>
      <c r="B107" s="78" t="s">
        <v>93</v>
      </c>
      <c r="C107" s="80">
        <v>885</v>
      </c>
      <c r="D107" s="204">
        <v>16</v>
      </c>
      <c r="E107" s="166">
        <v>136</v>
      </c>
      <c r="F107" s="80">
        <f>+C107-D107-E107</f>
        <v>733</v>
      </c>
    </row>
    <row r="108" spans="1:6">
      <c r="A108" s="286"/>
      <c r="B108" s="78" t="s">
        <v>94</v>
      </c>
      <c r="C108" s="80">
        <v>2165</v>
      </c>
      <c r="D108" s="129">
        <v>13</v>
      </c>
      <c r="E108" s="49">
        <v>859</v>
      </c>
      <c r="F108" s="116">
        <v>1293</v>
      </c>
    </row>
    <row r="109" spans="1:6">
      <c r="A109" s="287"/>
      <c r="B109" s="79" t="s">
        <v>95</v>
      </c>
      <c r="C109" s="106">
        <f t="shared" ref="C109:C121" si="4">+D109+E109+F109</f>
        <v>2590</v>
      </c>
      <c r="D109" s="172">
        <v>544</v>
      </c>
      <c r="E109" s="98">
        <v>905</v>
      </c>
      <c r="F109" s="120">
        <v>1141</v>
      </c>
    </row>
    <row r="110" spans="1:6" ht="17.25">
      <c r="A110" s="285">
        <v>2020</v>
      </c>
      <c r="B110" s="77" t="s">
        <v>96</v>
      </c>
      <c r="C110" s="103">
        <f t="shared" si="4"/>
        <v>1569</v>
      </c>
      <c r="D110" s="47">
        <v>68</v>
      </c>
      <c r="E110" s="47">
        <v>400</v>
      </c>
      <c r="F110" s="133">
        <v>1101</v>
      </c>
    </row>
    <row r="111" spans="1:6">
      <c r="A111" s="286"/>
      <c r="B111" s="78" t="s">
        <v>85</v>
      </c>
      <c r="C111" s="80">
        <f t="shared" si="4"/>
        <v>1192</v>
      </c>
      <c r="D111" s="49">
        <v>9</v>
      </c>
      <c r="E111" s="49">
        <v>677</v>
      </c>
      <c r="F111" s="116">
        <v>506</v>
      </c>
    </row>
    <row r="112" spans="1:6">
      <c r="A112" s="286"/>
      <c r="B112" s="78" t="s">
        <v>86</v>
      </c>
      <c r="C112" s="80">
        <f t="shared" si="4"/>
        <v>2528</v>
      </c>
      <c r="D112" s="204">
        <v>516</v>
      </c>
      <c r="E112" s="83">
        <v>1236</v>
      </c>
      <c r="F112" s="116">
        <v>776</v>
      </c>
    </row>
    <row r="113" spans="1:7">
      <c r="A113" s="286"/>
      <c r="B113" s="78" t="s">
        <v>87</v>
      </c>
      <c r="C113" s="80">
        <f t="shared" si="4"/>
        <v>1276</v>
      </c>
      <c r="D113" s="49">
        <v>838</v>
      </c>
      <c r="E113" s="141">
        <v>19</v>
      </c>
      <c r="F113" s="116">
        <v>419</v>
      </c>
    </row>
    <row r="114" spans="1:7">
      <c r="A114" s="286"/>
      <c r="B114" s="78" t="s">
        <v>88</v>
      </c>
      <c r="C114" s="80">
        <f t="shared" si="4"/>
        <v>600</v>
      </c>
      <c r="D114" s="49">
        <v>2</v>
      </c>
      <c r="E114" s="141">
        <v>413</v>
      </c>
      <c r="F114" s="116">
        <v>185</v>
      </c>
    </row>
    <row r="115" spans="1:7">
      <c r="A115" s="286"/>
      <c r="B115" s="78" t="s">
        <v>89</v>
      </c>
      <c r="C115" s="80">
        <f t="shared" si="4"/>
        <v>885</v>
      </c>
      <c r="D115" s="49">
        <v>97</v>
      </c>
      <c r="E115" s="73">
        <v>344</v>
      </c>
      <c r="F115" s="116">
        <v>444</v>
      </c>
    </row>
    <row r="116" spans="1:7">
      <c r="A116" s="286"/>
      <c r="B116" s="78" t="s">
        <v>90</v>
      </c>
      <c r="C116" s="80">
        <f t="shared" si="4"/>
        <v>1525</v>
      </c>
      <c r="D116" s="49">
        <v>5</v>
      </c>
      <c r="E116" s="73">
        <v>440</v>
      </c>
      <c r="F116" s="116">
        <v>1080</v>
      </c>
    </row>
    <row r="117" spans="1:7">
      <c r="A117" s="286"/>
      <c r="B117" s="78" t="s">
        <v>91</v>
      </c>
      <c r="C117" s="80">
        <f t="shared" si="4"/>
        <v>1266</v>
      </c>
      <c r="D117" s="49">
        <v>70</v>
      </c>
      <c r="E117" s="49">
        <v>304</v>
      </c>
      <c r="F117" s="116">
        <v>892</v>
      </c>
    </row>
    <row r="118" spans="1:7">
      <c r="A118" s="286"/>
      <c r="B118" s="131" t="s">
        <v>92</v>
      </c>
      <c r="C118" s="80">
        <f t="shared" si="4"/>
        <v>893</v>
      </c>
      <c r="D118" s="49">
        <v>8</v>
      </c>
      <c r="E118" s="49">
        <v>253</v>
      </c>
      <c r="F118" s="116">
        <v>632</v>
      </c>
    </row>
    <row r="119" spans="1:7">
      <c r="A119" s="286"/>
      <c r="B119" s="78" t="s">
        <v>93</v>
      </c>
      <c r="C119" s="80">
        <f t="shared" si="4"/>
        <v>770</v>
      </c>
      <c r="D119" s="49">
        <v>5</v>
      </c>
      <c r="E119" s="141">
        <v>226</v>
      </c>
      <c r="F119" s="116">
        <v>539</v>
      </c>
      <c r="G119" s="181"/>
    </row>
    <row r="120" spans="1:7">
      <c r="A120" s="286"/>
      <c r="B120" s="78" t="s">
        <v>94</v>
      </c>
      <c r="C120" s="80">
        <f t="shared" si="4"/>
        <v>1266</v>
      </c>
      <c r="D120" s="49">
        <v>4</v>
      </c>
      <c r="E120" s="49">
        <v>291</v>
      </c>
      <c r="F120" s="116">
        <v>971</v>
      </c>
    </row>
    <row r="121" spans="1:7">
      <c r="A121" s="287"/>
      <c r="B121" s="79" t="s">
        <v>95</v>
      </c>
      <c r="C121" s="106">
        <f t="shared" si="4"/>
        <v>1576</v>
      </c>
      <c r="D121" s="172">
        <v>5</v>
      </c>
      <c r="E121" s="98">
        <v>795</v>
      </c>
      <c r="F121" s="120">
        <v>776</v>
      </c>
    </row>
    <row r="122" spans="1:7" ht="17.25">
      <c r="A122" s="285">
        <v>2021</v>
      </c>
      <c r="B122" s="77" t="s">
        <v>96</v>
      </c>
      <c r="C122" s="103">
        <f>+D122+E122+F122</f>
        <v>1214</v>
      </c>
      <c r="D122" s="54">
        <v>10</v>
      </c>
      <c r="E122" s="47">
        <v>746</v>
      </c>
      <c r="F122" s="133">
        <v>458</v>
      </c>
      <c r="G122" s="226"/>
    </row>
    <row r="123" spans="1:7">
      <c r="A123" s="286"/>
      <c r="B123" s="78" t="s">
        <v>85</v>
      </c>
      <c r="C123" s="80">
        <f>+D123+E123+F123</f>
        <v>864</v>
      </c>
      <c r="D123" s="129">
        <v>6</v>
      </c>
      <c r="E123" s="49">
        <v>426</v>
      </c>
      <c r="F123" s="116">
        <v>432</v>
      </c>
      <c r="G123" s="226"/>
    </row>
    <row r="124" spans="1:7">
      <c r="A124" s="286"/>
      <c r="B124" s="78" t="s">
        <v>86</v>
      </c>
      <c r="C124" s="80">
        <v>2264</v>
      </c>
      <c r="D124" s="129">
        <v>39</v>
      </c>
      <c r="E124" s="49">
        <v>1546</v>
      </c>
      <c r="F124" s="116">
        <v>679</v>
      </c>
      <c r="G124" s="226"/>
    </row>
    <row r="125" spans="1:7">
      <c r="A125" s="286"/>
      <c r="B125" s="78" t="s">
        <v>87</v>
      </c>
      <c r="C125" s="80">
        <f>+D125+E125+F125</f>
        <v>1838</v>
      </c>
      <c r="D125" s="129">
        <v>9</v>
      </c>
      <c r="E125" s="49">
        <v>492</v>
      </c>
      <c r="F125" s="116">
        <v>1337</v>
      </c>
      <c r="G125" s="226"/>
    </row>
    <row r="126" spans="1:7">
      <c r="A126" s="286"/>
      <c r="B126" s="78" t="s">
        <v>88</v>
      </c>
      <c r="C126" s="80">
        <f>+D126+E126+F126</f>
        <v>1741</v>
      </c>
      <c r="D126" s="129">
        <v>3</v>
      </c>
      <c r="E126" s="116">
        <v>1184</v>
      </c>
      <c r="F126" s="49">
        <v>554</v>
      </c>
      <c r="G126" s="226"/>
    </row>
    <row r="127" spans="1:7">
      <c r="A127" s="286"/>
      <c r="B127" s="78" t="s">
        <v>89</v>
      </c>
      <c r="C127" s="80">
        <f>+D127+E127+F127</f>
        <v>1709</v>
      </c>
      <c r="D127" s="129">
        <v>18</v>
      </c>
      <c r="E127" s="49">
        <v>846</v>
      </c>
      <c r="F127" s="116">
        <v>845</v>
      </c>
      <c r="G127" s="226"/>
    </row>
    <row r="128" spans="1:7">
      <c r="A128" s="286"/>
      <c r="B128" s="78" t="s">
        <v>90</v>
      </c>
      <c r="C128" s="80">
        <v>1149</v>
      </c>
      <c r="D128" s="73">
        <v>11</v>
      </c>
      <c r="E128" s="49">
        <v>380</v>
      </c>
      <c r="F128" s="116">
        <v>758</v>
      </c>
      <c r="G128" s="226"/>
    </row>
    <row r="129" spans="1:7">
      <c r="A129" s="286"/>
      <c r="B129" s="78" t="s">
        <v>91</v>
      </c>
      <c r="C129" s="80">
        <f t="shared" ref="C129:C138" si="5">+D129+E129+F129</f>
        <v>1235</v>
      </c>
      <c r="D129" s="129">
        <v>107</v>
      </c>
      <c r="E129" s="49">
        <v>514</v>
      </c>
      <c r="F129" s="116">
        <v>614</v>
      </c>
      <c r="G129" s="226"/>
    </row>
    <row r="130" spans="1:7">
      <c r="A130" s="286"/>
      <c r="B130" s="131" t="s">
        <v>92</v>
      </c>
      <c r="C130" s="80">
        <f t="shared" si="5"/>
        <v>2149</v>
      </c>
      <c r="D130" s="73">
        <v>154</v>
      </c>
      <c r="E130" s="49">
        <v>1363</v>
      </c>
      <c r="F130" s="116">
        <v>632</v>
      </c>
      <c r="G130" s="226"/>
    </row>
    <row r="131" spans="1:7">
      <c r="A131" s="286"/>
      <c r="B131" s="78" t="s">
        <v>93</v>
      </c>
      <c r="C131" s="80">
        <f t="shared" si="5"/>
        <v>2324</v>
      </c>
      <c r="D131" s="73">
        <v>23</v>
      </c>
      <c r="E131" s="49">
        <v>753</v>
      </c>
      <c r="F131" s="49">
        <v>1548</v>
      </c>
      <c r="G131" s="226"/>
    </row>
    <row r="132" spans="1:7">
      <c r="A132" s="286"/>
      <c r="B132" s="78" t="s">
        <v>94</v>
      </c>
      <c r="C132" s="80">
        <f t="shared" si="5"/>
        <v>1695</v>
      </c>
      <c r="D132" s="129">
        <v>719</v>
      </c>
      <c r="E132" s="49">
        <v>265</v>
      </c>
      <c r="F132" s="49">
        <v>711</v>
      </c>
      <c r="G132" s="226"/>
    </row>
    <row r="133" spans="1:7">
      <c r="A133" s="287"/>
      <c r="B133" s="79" t="s">
        <v>95</v>
      </c>
      <c r="C133" s="106">
        <f t="shared" si="5"/>
        <v>2472</v>
      </c>
      <c r="D133" s="172">
        <v>5</v>
      </c>
      <c r="E133" s="98">
        <v>1435</v>
      </c>
      <c r="F133" s="98">
        <v>1032</v>
      </c>
      <c r="G133" s="226"/>
    </row>
    <row r="134" spans="1:7" ht="17.25">
      <c r="A134" s="285">
        <v>2022</v>
      </c>
      <c r="B134" s="77" t="s">
        <v>96</v>
      </c>
      <c r="C134" s="103">
        <f t="shared" si="5"/>
        <v>2497</v>
      </c>
      <c r="D134" s="54">
        <v>6</v>
      </c>
      <c r="E134" s="122">
        <v>1227</v>
      </c>
      <c r="F134" s="133">
        <v>1264</v>
      </c>
    </row>
    <row r="135" spans="1:7">
      <c r="A135" s="286"/>
      <c r="B135" s="78" t="s">
        <v>85</v>
      </c>
      <c r="C135" s="80">
        <f t="shared" si="5"/>
        <v>1470</v>
      </c>
      <c r="D135" s="129">
        <v>76</v>
      </c>
      <c r="E135" s="129">
        <v>460</v>
      </c>
      <c r="F135" s="116">
        <v>934</v>
      </c>
    </row>
    <row r="136" spans="1:7">
      <c r="A136" s="286"/>
      <c r="B136" s="78" t="s">
        <v>86</v>
      </c>
      <c r="C136" s="80">
        <f t="shared" si="5"/>
        <v>1005</v>
      </c>
      <c r="D136" s="49">
        <v>16</v>
      </c>
      <c r="E136" s="73">
        <v>311</v>
      </c>
      <c r="F136" s="116">
        <v>678</v>
      </c>
    </row>
    <row r="137" spans="1:7">
      <c r="A137" s="286"/>
      <c r="B137" s="78" t="s">
        <v>87</v>
      </c>
      <c r="C137" s="80">
        <f t="shared" si="5"/>
        <v>2434</v>
      </c>
      <c r="D137" s="49">
        <v>229</v>
      </c>
      <c r="E137" s="73">
        <v>831</v>
      </c>
      <c r="F137" s="116">
        <v>1374</v>
      </c>
    </row>
    <row r="138" spans="1:7">
      <c r="A138" s="286"/>
      <c r="B138" s="78" t="s">
        <v>88</v>
      </c>
      <c r="C138" s="80">
        <f t="shared" si="5"/>
        <v>3293</v>
      </c>
      <c r="D138" s="49">
        <v>102</v>
      </c>
      <c r="E138" s="173">
        <v>2233</v>
      </c>
      <c r="F138" s="116">
        <v>958</v>
      </c>
    </row>
    <row r="139" spans="1:7">
      <c r="A139" s="286"/>
      <c r="B139" s="78" t="s">
        <v>89</v>
      </c>
      <c r="C139" s="80">
        <f t="shared" ref="C139:C155" si="6">+D139+E139+F139</f>
        <v>2667</v>
      </c>
      <c r="D139" s="129">
        <v>58</v>
      </c>
      <c r="E139" s="119">
        <v>1424</v>
      </c>
      <c r="F139" s="116">
        <v>1185</v>
      </c>
      <c r="G139" s="181"/>
    </row>
    <row r="140" spans="1:7">
      <c r="A140" s="286"/>
      <c r="B140" s="78" t="s">
        <v>90</v>
      </c>
      <c r="C140" s="80">
        <f t="shared" si="6"/>
        <v>1569</v>
      </c>
      <c r="D140" s="129">
        <v>2</v>
      </c>
      <c r="E140" s="119">
        <v>436</v>
      </c>
      <c r="F140" s="80">
        <v>1131</v>
      </c>
      <c r="G140" s="231"/>
    </row>
    <row r="141" spans="1:7">
      <c r="A141" s="286"/>
      <c r="B141" s="78" t="s">
        <v>91</v>
      </c>
      <c r="C141" s="80">
        <f t="shared" si="6"/>
        <v>1125</v>
      </c>
      <c r="D141" s="129">
        <v>29</v>
      </c>
      <c r="E141" s="119">
        <v>613</v>
      </c>
      <c r="F141" s="116">
        <v>483</v>
      </c>
      <c r="G141" s="181"/>
    </row>
    <row r="142" spans="1:7">
      <c r="A142" s="286"/>
      <c r="B142" s="131" t="s">
        <v>92</v>
      </c>
      <c r="C142" s="80">
        <f t="shared" si="6"/>
        <v>2628</v>
      </c>
      <c r="D142" s="129">
        <v>8</v>
      </c>
      <c r="E142" s="119">
        <v>1816</v>
      </c>
      <c r="F142" s="49">
        <v>804</v>
      </c>
    </row>
    <row r="143" spans="1:7">
      <c r="A143" s="286"/>
      <c r="B143" s="78" t="s">
        <v>93</v>
      </c>
      <c r="C143" s="80">
        <f t="shared" si="6"/>
        <v>1924</v>
      </c>
      <c r="D143" s="129">
        <v>3</v>
      </c>
      <c r="E143" s="119">
        <v>1582</v>
      </c>
      <c r="F143" s="116">
        <v>339</v>
      </c>
    </row>
    <row r="144" spans="1:7">
      <c r="A144" s="286"/>
      <c r="B144" s="78" t="s">
        <v>94</v>
      </c>
      <c r="C144" s="80">
        <f t="shared" si="6"/>
        <v>2418</v>
      </c>
      <c r="D144" s="185">
        <v>117</v>
      </c>
      <c r="E144" s="232">
        <v>439</v>
      </c>
      <c r="F144" s="233">
        <v>1862</v>
      </c>
    </row>
    <row r="145" spans="1:8">
      <c r="A145" s="287"/>
      <c r="B145" s="79" t="s">
        <v>95</v>
      </c>
      <c r="C145" s="106">
        <f t="shared" si="6"/>
        <v>2982</v>
      </c>
      <c r="D145" s="129">
        <v>2</v>
      </c>
      <c r="E145" s="120">
        <v>2070</v>
      </c>
      <c r="F145" s="116">
        <v>910</v>
      </c>
    </row>
    <row r="146" spans="1:8" ht="17.25">
      <c r="A146" s="285">
        <v>2023</v>
      </c>
      <c r="B146" s="77" t="s">
        <v>96</v>
      </c>
      <c r="C146" s="122">
        <f t="shared" si="6"/>
        <v>1827</v>
      </c>
      <c r="D146" s="103">
        <v>9</v>
      </c>
      <c r="E146" s="102">
        <v>200</v>
      </c>
      <c r="F146" s="133">
        <v>1618</v>
      </c>
    </row>
    <row r="147" spans="1:8">
      <c r="A147" s="286"/>
      <c r="B147" s="78" t="s">
        <v>85</v>
      </c>
      <c r="C147" s="81">
        <f t="shared" si="6"/>
        <v>1501</v>
      </c>
      <c r="D147" s="49">
        <v>206</v>
      </c>
      <c r="E147" s="173">
        <v>318</v>
      </c>
      <c r="F147" s="116">
        <v>977</v>
      </c>
    </row>
    <row r="148" spans="1:8">
      <c r="A148" s="286"/>
      <c r="B148" s="78" t="s">
        <v>86</v>
      </c>
      <c r="C148" s="81">
        <f t="shared" si="6"/>
        <v>1331</v>
      </c>
      <c r="D148" s="49">
        <v>2</v>
      </c>
      <c r="E148" s="73">
        <v>548</v>
      </c>
      <c r="F148" s="116">
        <v>781</v>
      </c>
    </row>
    <row r="149" spans="1:8">
      <c r="A149" s="286"/>
      <c r="B149" s="78" t="s">
        <v>87</v>
      </c>
      <c r="C149" s="81">
        <f t="shared" si="6"/>
        <v>1478</v>
      </c>
      <c r="D149" s="49">
        <v>3</v>
      </c>
      <c r="E149" s="73">
        <v>830</v>
      </c>
      <c r="F149" s="116">
        <v>645</v>
      </c>
    </row>
    <row r="150" spans="1:8">
      <c r="A150" s="286"/>
      <c r="B150" s="78" t="s">
        <v>88</v>
      </c>
      <c r="C150" s="81">
        <f t="shared" si="6"/>
        <v>1296</v>
      </c>
      <c r="D150" s="49">
        <v>45</v>
      </c>
      <c r="E150" s="73">
        <v>794</v>
      </c>
      <c r="F150" s="116">
        <v>457</v>
      </c>
    </row>
    <row r="151" spans="1:8">
      <c r="A151" s="286"/>
      <c r="B151" s="78" t="s">
        <v>89</v>
      </c>
      <c r="C151" s="81">
        <f t="shared" si="6"/>
        <v>1430</v>
      </c>
      <c r="D151" s="49">
        <v>243</v>
      </c>
      <c r="E151" s="73">
        <v>235</v>
      </c>
      <c r="F151" s="116">
        <v>952</v>
      </c>
    </row>
    <row r="152" spans="1:8">
      <c r="A152" s="286"/>
      <c r="B152" s="78" t="s">
        <v>90</v>
      </c>
      <c r="C152" s="81">
        <f t="shared" si="6"/>
        <v>2257</v>
      </c>
      <c r="D152" s="49">
        <v>148</v>
      </c>
      <c r="E152" s="73">
        <v>1286</v>
      </c>
      <c r="F152" s="116">
        <v>823</v>
      </c>
    </row>
    <row r="153" spans="1:8">
      <c r="A153" s="286"/>
      <c r="B153" s="78" t="s">
        <v>91</v>
      </c>
      <c r="C153" s="81">
        <f t="shared" si="6"/>
        <v>4198</v>
      </c>
      <c r="D153" s="248">
        <v>3</v>
      </c>
      <c r="E153" s="201">
        <v>2415</v>
      </c>
      <c r="F153" s="248">
        <v>1780</v>
      </c>
    </row>
    <row r="154" spans="1:8">
      <c r="A154" s="286"/>
      <c r="B154" s="131" t="s">
        <v>92</v>
      </c>
      <c r="C154" s="81">
        <f t="shared" si="6"/>
        <v>3319</v>
      </c>
      <c r="D154" s="49">
        <v>6</v>
      </c>
      <c r="E154" s="73">
        <v>1428</v>
      </c>
      <c r="F154" s="116">
        <v>1885</v>
      </c>
    </row>
    <row r="155" spans="1:8">
      <c r="A155" s="286"/>
      <c r="B155" s="78" t="s">
        <v>93</v>
      </c>
      <c r="C155" s="81">
        <f t="shared" si="6"/>
        <v>1172</v>
      </c>
      <c r="D155" s="49">
        <v>31</v>
      </c>
      <c r="E155" s="73">
        <v>369</v>
      </c>
      <c r="F155" s="116">
        <v>772</v>
      </c>
    </row>
    <row r="156" spans="1:8">
      <c r="A156" s="286"/>
      <c r="B156" s="78" t="s">
        <v>94</v>
      </c>
      <c r="C156" s="81">
        <f>+E156+F156+D156</f>
        <v>1133</v>
      </c>
      <c r="D156" s="49">
        <v>1</v>
      </c>
      <c r="E156" s="73">
        <v>543</v>
      </c>
      <c r="F156" s="49">
        <v>589</v>
      </c>
    </row>
    <row r="157" spans="1:8">
      <c r="A157" s="287"/>
      <c r="B157" s="79" t="s">
        <v>95</v>
      </c>
      <c r="C157" s="123">
        <f>+E157+F157+D157</f>
        <v>2553</v>
      </c>
      <c r="D157" s="49">
        <v>113</v>
      </c>
      <c r="E157" s="170">
        <v>1585</v>
      </c>
      <c r="F157" s="120">
        <v>855</v>
      </c>
    </row>
    <row r="158" spans="1:8" ht="17.25">
      <c r="A158" s="285" t="s">
        <v>169</v>
      </c>
      <c r="B158" s="77" t="s">
        <v>96</v>
      </c>
      <c r="C158" s="122">
        <f t="shared" ref="C158:C163" si="7">+D158+E158+F158</f>
        <v>1506</v>
      </c>
      <c r="D158" s="103">
        <v>123</v>
      </c>
      <c r="E158" s="102">
        <v>202</v>
      </c>
      <c r="F158" s="133">
        <v>1181</v>
      </c>
      <c r="G158" s="260"/>
    </row>
    <row r="159" spans="1:8">
      <c r="A159" s="286"/>
      <c r="B159" s="78" t="s">
        <v>85</v>
      </c>
      <c r="C159" s="81">
        <f t="shared" si="7"/>
        <v>2278</v>
      </c>
      <c r="D159" s="49">
        <v>16</v>
      </c>
      <c r="E159" s="173">
        <v>228</v>
      </c>
      <c r="F159" s="116">
        <v>2034</v>
      </c>
      <c r="G159" s="50"/>
    </row>
    <row r="160" spans="1:8">
      <c r="A160" s="286"/>
      <c r="B160" s="78" t="s">
        <v>86</v>
      </c>
      <c r="C160" s="81">
        <f t="shared" si="7"/>
        <v>1876</v>
      </c>
      <c r="D160" s="49">
        <v>23</v>
      </c>
      <c r="E160" s="73">
        <v>975</v>
      </c>
      <c r="F160" s="116">
        <v>878</v>
      </c>
      <c r="G160" s="261"/>
      <c r="H160" s="181"/>
    </row>
    <row r="161" spans="1:9">
      <c r="A161" s="286"/>
      <c r="B161" s="78" t="s">
        <v>87</v>
      </c>
      <c r="C161" s="81">
        <f t="shared" si="7"/>
        <v>2608</v>
      </c>
      <c r="D161" s="49">
        <v>13</v>
      </c>
      <c r="E161" s="73">
        <v>593</v>
      </c>
      <c r="F161" s="116">
        <v>2002</v>
      </c>
      <c r="G161" s="262"/>
    </row>
    <row r="162" spans="1:9">
      <c r="A162" s="286"/>
      <c r="B162" s="78" t="s">
        <v>88</v>
      </c>
      <c r="C162" s="81">
        <f t="shared" si="7"/>
        <v>1844</v>
      </c>
      <c r="D162" s="49">
        <v>227</v>
      </c>
      <c r="E162" s="73">
        <v>28</v>
      </c>
      <c r="F162" s="116">
        <v>1589</v>
      </c>
      <c r="G162" s="262"/>
    </row>
    <row r="163" spans="1:9">
      <c r="A163" s="286"/>
      <c r="B163" s="78" t="s">
        <v>89</v>
      </c>
      <c r="C163" s="81">
        <f t="shared" si="7"/>
        <v>989</v>
      </c>
      <c r="D163" s="49">
        <v>20</v>
      </c>
      <c r="E163" s="73">
        <v>435</v>
      </c>
      <c r="F163" s="116">
        <v>534</v>
      </c>
      <c r="G163" s="181"/>
      <c r="H163" s="181"/>
    </row>
    <row r="164" spans="1:9">
      <c r="A164" s="286"/>
      <c r="B164" s="78" t="s">
        <v>90</v>
      </c>
      <c r="C164" s="81">
        <f t="shared" ref="C164:C172" si="8">+D164+E164+F164</f>
        <v>1401</v>
      </c>
      <c r="D164" s="49">
        <v>30</v>
      </c>
      <c r="E164" s="73">
        <v>369</v>
      </c>
      <c r="F164" s="116">
        <v>1002</v>
      </c>
      <c r="H164" s="181"/>
    </row>
    <row r="165" spans="1:9">
      <c r="A165" s="286"/>
      <c r="B165" s="78" t="s">
        <v>91</v>
      </c>
      <c r="C165" s="81">
        <f t="shared" si="8"/>
        <v>1953</v>
      </c>
      <c r="D165" s="248">
        <v>37</v>
      </c>
      <c r="E165" s="201">
        <v>572</v>
      </c>
      <c r="F165" s="248">
        <v>1344</v>
      </c>
      <c r="G165" s="181"/>
      <c r="H165" s="181"/>
      <c r="I165" s="181"/>
    </row>
    <row r="166" spans="1:9">
      <c r="A166" s="286"/>
      <c r="B166" s="131" t="s">
        <v>92</v>
      </c>
      <c r="C166" s="81">
        <f t="shared" si="8"/>
        <v>1136</v>
      </c>
      <c r="D166" s="49">
        <v>10</v>
      </c>
      <c r="E166" s="73">
        <v>238</v>
      </c>
      <c r="F166" s="116">
        <v>888</v>
      </c>
    </row>
    <row r="167" spans="1:9">
      <c r="A167" s="286"/>
      <c r="B167" s="78" t="s">
        <v>93</v>
      </c>
      <c r="C167" s="81">
        <f t="shared" si="8"/>
        <v>2393</v>
      </c>
      <c r="D167" s="49">
        <v>44</v>
      </c>
      <c r="E167" s="73">
        <v>1210</v>
      </c>
      <c r="F167" s="116">
        <v>1139</v>
      </c>
    </row>
    <row r="168" spans="1:9">
      <c r="A168" s="286"/>
      <c r="B168" s="78" t="s">
        <v>94</v>
      </c>
      <c r="C168" s="81">
        <f t="shared" si="8"/>
        <v>1433</v>
      </c>
      <c r="D168" s="49">
        <v>33</v>
      </c>
      <c r="E168" s="73">
        <v>803</v>
      </c>
      <c r="F168" s="116">
        <v>597</v>
      </c>
    </row>
    <row r="169" spans="1:9">
      <c r="A169" s="287"/>
      <c r="B169" s="79" t="s">
        <v>95</v>
      </c>
      <c r="C169" s="123">
        <f t="shared" si="8"/>
        <v>3307</v>
      </c>
      <c r="D169" s="49">
        <v>75</v>
      </c>
      <c r="E169" s="170">
        <v>2777</v>
      </c>
      <c r="F169" s="120">
        <v>455</v>
      </c>
    </row>
    <row r="170" spans="1:9" ht="17.25">
      <c r="A170" s="285" t="s">
        <v>173</v>
      </c>
      <c r="B170" s="77" t="s">
        <v>96</v>
      </c>
      <c r="C170" s="103">
        <f t="shared" si="8"/>
        <v>2747</v>
      </c>
      <c r="D170" s="103">
        <v>169</v>
      </c>
      <c r="E170" s="102">
        <v>1891</v>
      </c>
      <c r="F170" s="133">
        <v>687</v>
      </c>
    </row>
    <row r="171" spans="1:9">
      <c r="A171" s="286"/>
      <c r="B171" s="78" t="s">
        <v>85</v>
      </c>
      <c r="C171" s="317">
        <v>2802</v>
      </c>
      <c r="D171" s="166">
        <v>62</v>
      </c>
      <c r="E171" s="204">
        <v>1021</v>
      </c>
      <c r="F171" s="233">
        <v>1719</v>
      </c>
    </row>
    <row r="172" spans="1:9">
      <c r="A172" s="286"/>
      <c r="B172" s="78" t="s">
        <v>86</v>
      </c>
      <c r="C172" s="80">
        <f t="shared" si="8"/>
        <v>3586</v>
      </c>
      <c r="D172" s="49">
        <v>271</v>
      </c>
      <c r="E172" s="73">
        <v>1890</v>
      </c>
      <c r="F172" s="116">
        <v>1425</v>
      </c>
    </row>
    <row r="173" spans="1:9">
      <c r="A173" s="286"/>
      <c r="B173" s="78" t="s">
        <v>87</v>
      </c>
      <c r="C173" s="80"/>
      <c r="D173" s="49"/>
      <c r="E173" s="49"/>
      <c r="F173" s="116"/>
    </row>
    <row r="174" spans="1:9">
      <c r="A174" s="286"/>
      <c r="B174" s="78" t="s">
        <v>88</v>
      </c>
      <c r="C174" s="80"/>
      <c r="D174" s="49"/>
      <c r="E174" s="49"/>
      <c r="F174" s="116"/>
    </row>
    <row r="175" spans="1:9">
      <c r="A175" s="286"/>
      <c r="B175" s="78" t="s">
        <v>89</v>
      </c>
      <c r="C175" s="80"/>
      <c r="D175" s="49"/>
      <c r="E175" s="49"/>
      <c r="F175" s="116"/>
    </row>
    <row r="176" spans="1:9">
      <c r="A176" s="286"/>
      <c r="B176" s="78" t="s">
        <v>90</v>
      </c>
      <c r="C176" s="80"/>
      <c r="D176" s="49"/>
      <c r="E176" s="49"/>
      <c r="F176" s="116"/>
    </row>
    <row r="177" spans="1:7">
      <c r="A177" s="286"/>
      <c r="B177" s="78" t="s">
        <v>91</v>
      </c>
      <c r="C177" s="80"/>
      <c r="D177" s="49"/>
      <c r="E177" s="49"/>
      <c r="F177" s="116"/>
    </row>
    <row r="178" spans="1:7">
      <c r="A178" s="286"/>
      <c r="B178" s="131" t="s">
        <v>92</v>
      </c>
      <c r="C178" s="80"/>
      <c r="D178" s="49"/>
      <c r="E178" s="49"/>
      <c r="F178" s="116"/>
    </row>
    <row r="179" spans="1:7">
      <c r="A179" s="286"/>
      <c r="B179" s="78" t="s">
        <v>93</v>
      </c>
      <c r="C179" s="80"/>
      <c r="D179" s="49"/>
      <c r="E179" s="49"/>
      <c r="F179" s="116"/>
    </row>
    <row r="180" spans="1:7">
      <c r="A180" s="286"/>
      <c r="B180" s="78" t="s">
        <v>94</v>
      </c>
      <c r="C180" s="80"/>
      <c r="D180" s="49"/>
      <c r="E180" s="49"/>
      <c r="F180" s="116"/>
    </row>
    <row r="181" spans="1:7">
      <c r="A181" s="287"/>
      <c r="B181" s="79" t="s">
        <v>95</v>
      </c>
      <c r="C181" s="106"/>
      <c r="D181" s="98"/>
      <c r="E181" s="98"/>
      <c r="F181" s="120"/>
    </row>
    <row r="182" spans="1:7">
      <c r="A182" s="128"/>
      <c r="C182" s="104"/>
      <c r="D182" s="73"/>
      <c r="E182" s="73"/>
      <c r="F182" s="173"/>
    </row>
    <row r="183" spans="1:7">
      <c r="A183" s="128"/>
      <c r="C183" s="104"/>
      <c r="D183" s="73"/>
      <c r="E183" s="73"/>
      <c r="F183" s="173"/>
    </row>
    <row r="184" spans="1:7">
      <c r="A184" s="74" t="s">
        <v>101</v>
      </c>
      <c r="B184" s="74"/>
      <c r="C184" s="108"/>
      <c r="D184" s="74"/>
      <c r="E184" s="74"/>
      <c r="F184" s="104"/>
      <c r="G184" s="74"/>
    </row>
    <row r="185" spans="1:7">
      <c r="A185" s="74" t="s">
        <v>102</v>
      </c>
      <c r="B185" s="74"/>
      <c r="C185" s="74"/>
      <c r="D185" s="74"/>
      <c r="E185" s="74"/>
      <c r="F185" s="221"/>
    </row>
    <row r="186" spans="1:7">
      <c r="A186" s="288" t="s">
        <v>103</v>
      </c>
      <c r="B186" s="288"/>
      <c r="C186" s="288"/>
      <c r="D186" s="288"/>
      <c r="E186" s="288"/>
      <c r="F186" s="288"/>
    </row>
    <row r="187" spans="1:7">
      <c r="D187" s="35"/>
    </row>
    <row r="188" spans="1:7">
      <c r="D188" s="156"/>
    </row>
  </sheetData>
  <mergeCells count="26">
    <mergeCell ref="A8:F8"/>
    <mergeCell ref="A2:F2"/>
    <mergeCell ref="A3:F3"/>
    <mergeCell ref="A4:F4"/>
    <mergeCell ref="A5:F5"/>
    <mergeCell ref="A7:F7"/>
    <mergeCell ref="A9:F9"/>
    <mergeCell ref="A12:A13"/>
    <mergeCell ref="B12:B13"/>
    <mergeCell ref="C12:C13"/>
    <mergeCell ref="A38:A49"/>
    <mergeCell ref="A170:A181"/>
    <mergeCell ref="A186:F186"/>
    <mergeCell ref="A26:A37"/>
    <mergeCell ref="A14:A25"/>
    <mergeCell ref="D12:F12"/>
    <mergeCell ref="A50:A61"/>
    <mergeCell ref="A62:A73"/>
    <mergeCell ref="A74:A85"/>
    <mergeCell ref="A86:A97"/>
    <mergeCell ref="A98:A109"/>
    <mergeCell ref="A110:A121"/>
    <mergeCell ref="A122:A133"/>
    <mergeCell ref="A158:A169"/>
    <mergeCell ref="A146:A157"/>
    <mergeCell ref="A134:A145"/>
  </mergeCells>
  <pageMargins left="0.7" right="0.7" top="0.75" bottom="0.75" header="0.3" footer="0.3"/>
  <pageSetup orientation="portrait" r:id="rId1"/>
  <ignoredErrors>
    <ignoredError sqref="C3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W31"/>
  <sheetViews>
    <sheetView showGridLines="0" workbookViewId="0">
      <selection activeCell="E30" sqref="E30"/>
    </sheetView>
  </sheetViews>
  <sheetFormatPr baseColWidth="10" defaultColWidth="11.42578125" defaultRowHeight="15"/>
  <cols>
    <col min="1" max="1" width="36.7109375" customWidth="1"/>
    <col min="2" max="11" width="13.42578125" customWidth="1"/>
    <col min="12" max="12" width="14.28515625" customWidth="1"/>
    <col min="13" max="13" width="12.85546875" customWidth="1"/>
    <col min="14" max="14" width="13.140625" customWidth="1"/>
    <col min="15" max="15" width="14.42578125" customWidth="1"/>
    <col min="16" max="16" width="15.5703125" customWidth="1"/>
    <col min="17" max="17" width="14.5703125" customWidth="1"/>
    <col min="18" max="18" width="15.7109375" customWidth="1"/>
    <col min="19" max="19" width="14.7109375" customWidth="1"/>
    <col min="20" max="20" width="15.42578125" customWidth="1"/>
    <col min="21" max="21" width="14.42578125" customWidth="1"/>
    <col min="22" max="22" width="15.140625" customWidth="1"/>
    <col min="23" max="23" width="14.7109375" customWidth="1"/>
  </cols>
  <sheetData>
    <row r="2" spans="1:23">
      <c r="A2" s="293" t="s">
        <v>71</v>
      </c>
      <c r="B2" s="293"/>
      <c r="C2" s="293"/>
      <c r="D2" s="293"/>
      <c r="E2" s="293"/>
      <c r="F2" s="293"/>
      <c r="G2" s="293"/>
      <c r="H2" s="293"/>
      <c r="I2" s="293"/>
      <c r="J2" s="293"/>
      <c r="K2" s="293"/>
      <c r="L2" s="293"/>
      <c r="M2" s="293"/>
    </row>
    <row r="3" spans="1:23">
      <c r="A3" s="293" t="s">
        <v>72</v>
      </c>
      <c r="B3" s="293"/>
      <c r="C3" s="293"/>
      <c r="D3" s="293"/>
      <c r="E3" s="293"/>
      <c r="F3" s="293"/>
      <c r="G3" s="293"/>
      <c r="H3" s="293"/>
      <c r="I3" s="293"/>
      <c r="J3" s="293"/>
      <c r="K3" s="293"/>
      <c r="L3" s="293"/>
      <c r="M3" s="293"/>
    </row>
    <row r="4" spans="1:23">
      <c r="A4" s="293" t="s">
        <v>2</v>
      </c>
      <c r="B4" s="293"/>
      <c r="C4" s="293"/>
      <c r="D4" s="293"/>
      <c r="E4" s="293"/>
      <c r="F4" s="293"/>
      <c r="G4" s="293"/>
      <c r="H4" s="293"/>
      <c r="I4" s="293"/>
      <c r="J4" s="293"/>
      <c r="K4" s="293"/>
      <c r="L4" s="293"/>
      <c r="M4" s="293"/>
    </row>
    <row r="5" spans="1:23">
      <c r="A5" s="293" t="s">
        <v>73</v>
      </c>
      <c r="B5" s="293"/>
      <c r="C5" s="293"/>
      <c r="D5" s="293"/>
      <c r="E5" s="293"/>
      <c r="F5" s="293"/>
      <c r="G5" s="293"/>
      <c r="H5" s="293"/>
      <c r="I5" s="293"/>
      <c r="J5" s="293"/>
      <c r="K5" s="293"/>
      <c r="L5" s="293"/>
      <c r="M5" s="293"/>
    </row>
    <row r="6" spans="1:23">
      <c r="A6" s="76"/>
      <c r="B6" s="76"/>
      <c r="C6" s="76"/>
      <c r="D6" s="76"/>
      <c r="E6" s="76"/>
      <c r="F6" s="76"/>
      <c r="G6" s="76"/>
      <c r="H6" s="76"/>
      <c r="I6" s="3"/>
    </row>
    <row r="7" spans="1:23" ht="9" customHeight="1">
      <c r="A7" s="296" t="s">
        <v>70</v>
      </c>
      <c r="B7" s="296"/>
      <c r="C7" s="296"/>
      <c r="D7" s="296"/>
      <c r="E7" s="296"/>
      <c r="F7" s="296"/>
      <c r="G7" s="296"/>
      <c r="H7" s="296"/>
      <c r="I7" s="296"/>
      <c r="J7" s="296"/>
      <c r="K7" s="296"/>
      <c r="L7" s="296"/>
      <c r="M7" s="296"/>
    </row>
    <row r="8" spans="1:23" ht="17.100000000000001" customHeight="1">
      <c r="A8" s="296" t="s">
        <v>174</v>
      </c>
      <c r="B8" s="296"/>
      <c r="C8" s="296"/>
      <c r="D8" s="296"/>
      <c r="E8" s="296"/>
      <c r="F8" s="296"/>
      <c r="G8" s="296"/>
      <c r="H8" s="296"/>
      <c r="I8" s="296"/>
      <c r="J8" s="296"/>
      <c r="K8" s="296"/>
      <c r="L8" s="296"/>
      <c r="M8" s="296"/>
    </row>
    <row r="9" spans="1:23">
      <c r="I9" s="27"/>
    </row>
    <row r="10" spans="1:23">
      <c r="A10" s="85" t="s">
        <v>160</v>
      </c>
      <c r="B10" s="85">
        <v>2005</v>
      </c>
      <c r="C10" s="85">
        <v>2006</v>
      </c>
      <c r="D10" s="85">
        <v>2007</v>
      </c>
      <c r="E10" s="85">
        <v>2008</v>
      </c>
      <c r="F10" s="85">
        <v>2009</v>
      </c>
      <c r="G10" s="85">
        <v>2010</v>
      </c>
      <c r="H10" s="85">
        <v>2011</v>
      </c>
      <c r="I10" s="85">
        <v>2012</v>
      </c>
      <c r="J10" s="85">
        <v>2013</v>
      </c>
      <c r="K10" s="85">
        <v>2014</v>
      </c>
      <c r="L10" s="85">
        <v>2015</v>
      </c>
      <c r="M10" s="85">
        <v>2016</v>
      </c>
      <c r="N10" s="85">
        <v>2017</v>
      </c>
      <c r="O10" s="85">
        <v>2018</v>
      </c>
      <c r="P10" s="85">
        <v>2019</v>
      </c>
      <c r="Q10" s="85">
        <v>2020</v>
      </c>
      <c r="R10" s="85">
        <v>2021</v>
      </c>
      <c r="S10" s="85">
        <v>2022</v>
      </c>
      <c r="T10" s="85">
        <v>2023</v>
      </c>
      <c r="U10" s="85">
        <v>2024</v>
      </c>
      <c r="V10" s="85">
        <v>2024</v>
      </c>
      <c r="W10" s="85">
        <v>2025</v>
      </c>
    </row>
    <row r="11" spans="1:23">
      <c r="A11" s="110" t="s">
        <v>161</v>
      </c>
      <c r="B11" s="110"/>
      <c r="C11" s="110"/>
      <c r="D11" s="110"/>
      <c r="E11" s="110"/>
      <c r="F11" s="110"/>
      <c r="G11" s="110"/>
      <c r="H11" s="110"/>
      <c r="I11" s="110"/>
      <c r="J11" s="110"/>
      <c r="K11" s="110"/>
      <c r="L11" s="110"/>
      <c r="M11" s="110"/>
      <c r="N11" s="110"/>
      <c r="O11" s="110"/>
      <c r="P11" s="110"/>
      <c r="Q11" s="110"/>
      <c r="R11" s="110"/>
      <c r="S11" s="110"/>
      <c r="T11" s="110"/>
      <c r="U11" s="110"/>
      <c r="V11" s="110"/>
      <c r="W11" s="110"/>
    </row>
    <row r="12" spans="1:23">
      <c r="A12" s="86"/>
      <c r="B12" s="187">
        <v>381500</v>
      </c>
      <c r="C12" s="187">
        <v>408000</v>
      </c>
      <c r="D12" s="187">
        <v>433700</v>
      </c>
      <c r="E12" s="187">
        <v>461500</v>
      </c>
      <c r="F12" s="187">
        <v>496900</v>
      </c>
      <c r="G12" s="187">
        <v>515000</v>
      </c>
      <c r="H12" s="187">
        <v>535600</v>
      </c>
      <c r="I12" s="187">
        <v>566700</v>
      </c>
      <c r="J12" s="87">
        <v>589500</v>
      </c>
      <c r="K12" s="87">
        <v>616027</v>
      </c>
      <c r="L12" s="87">
        <v>644350</v>
      </c>
      <c r="M12" s="87">
        <v>689454</v>
      </c>
      <c r="N12" s="87">
        <v>737717</v>
      </c>
      <c r="O12" s="87">
        <v>781242</v>
      </c>
      <c r="P12" s="87">
        <v>828118</v>
      </c>
      <c r="Q12" s="87">
        <v>877802</v>
      </c>
      <c r="R12" s="87">
        <v>908526</v>
      </c>
      <c r="S12" s="87">
        <v>1000000</v>
      </c>
      <c r="T12" s="87">
        <v>1160000</v>
      </c>
      <c r="U12" s="87">
        <v>1300000</v>
      </c>
      <c r="V12" s="87">
        <v>1300000</v>
      </c>
      <c r="W12" s="87">
        <v>1423500</v>
      </c>
    </row>
    <row r="13" spans="1:23">
      <c r="A13" s="180" t="s">
        <v>162</v>
      </c>
      <c r="B13" s="111"/>
      <c r="C13" s="111"/>
      <c r="D13" s="111"/>
      <c r="E13" s="111"/>
      <c r="F13" s="111"/>
      <c r="G13" s="111"/>
      <c r="H13" s="111"/>
      <c r="I13" s="111"/>
      <c r="J13" s="111"/>
      <c r="K13" s="111"/>
      <c r="L13" s="111"/>
      <c r="M13" s="111"/>
      <c r="N13" s="111"/>
      <c r="O13" s="111"/>
      <c r="P13" s="111"/>
      <c r="Q13" s="111"/>
      <c r="R13" s="111"/>
      <c r="S13" s="111"/>
      <c r="T13" s="111"/>
      <c r="U13" s="111"/>
      <c r="V13" s="111"/>
      <c r="W13" s="111"/>
    </row>
    <row r="14" spans="1:23">
      <c r="A14" s="88" t="s">
        <v>163</v>
      </c>
      <c r="B14" s="89">
        <v>19075000</v>
      </c>
      <c r="C14" s="90">
        <v>20400000</v>
      </c>
      <c r="D14" s="90">
        <v>21685000</v>
      </c>
      <c r="E14" s="90">
        <v>23075000</v>
      </c>
      <c r="F14" s="90">
        <v>24845000</v>
      </c>
      <c r="G14" s="90">
        <v>25750000</v>
      </c>
      <c r="H14" s="90">
        <v>26780000</v>
      </c>
      <c r="I14" s="91">
        <v>28335000</v>
      </c>
      <c r="J14" s="91">
        <f t="shared" ref="J14:O14" si="0">+J12*50</f>
        <v>29475000</v>
      </c>
      <c r="K14" s="91">
        <f t="shared" si="0"/>
        <v>30801350</v>
      </c>
      <c r="L14" s="91">
        <f t="shared" si="0"/>
        <v>32217500</v>
      </c>
      <c r="M14" s="91">
        <f t="shared" si="0"/>
        <v>34472700</v>
      </c>
      <c r="N14" s="91">
        <f t="shared" si="0"/>
        <v>36885850</v>
      </c>
      <c r="O14" s="91">
        <f t="shared" si="0"/>
        <v>39062100</v>
      </c>
      <c r="P14" s="91">
        <f t="shared" ref="P14:U14" si="1">+P12*50</f>
        <v>41405900</v>
      </c>
      <c r="Q14" s="91">
        <f t="shared" si="1"/>
        <v>43890100</v>
      </c>
      <c r="R14" s="91">
        <f t="shared" si="1"/>
        <v>45426300</v>
      </c>
      <c r="S14" s="91">
        <f t="shared" si="1"/>
        <v>50000000</v>
      </c>
      <c r="T14" s="91">
        <f t="shared" si="1"/>
        <v>58000000</v>
      </c>
      <c r="U14" s="91">
        <f t="shared" si="1"/>
        <v>65000000</v>
      </c>
      <c r="V14" s="91">
        <f t="shared" ref="V14:W14" si="2">+V12*50</f>
        <v>65000000</v>
      </c>
      <c r="W14" s="91">
        <f t="shared" si="2"/>
        <v>71175000</v>
      </c>
    </row>
    <row r="15" spans="1:23">
      <c r="A15" s="88" t="s">
        <v>164</v>
      </c>
      <c r="B15" s="92">
        <v>26705000</v>
      </c>
      <c r="C15" s="93">
        <v>28560000</v>
      </c>
      <c r="D15" s="93">
        <v>30359000</v>
      </c>
      <c r="E15" s="93">
        <v>32305000</v>
      </c>
      <c r="F15" s="93">
        <v>34783000</v>
      </c>
      <c r="G15" s="93">
        <v>36050000</v>
      </c>
      <c r="H15" s="93">
        <v>37492000</v>
      </c>
      <c r="I15" s="94">
        <v>39669000</v>
      </c>
      <c r="J15" s="94">
        <f t="shared" ref="J15:O15" si="3">+J12*70</f>
        <v>41265000</v>
      </c>
      <c r="K15" s="94">
        <f t="shared" si="3"/>
        <v>43121890</v>
      </c>
      <c r="L15" s="94">
        <f t="shared" si="3"/>
        <v>45104500</v>
      </c>
      <c r="M15" s="94">
        <f t="shared" si="3"/>
        <v>48261780</v>
      </c>
      <c r="N15" s="94">
        <f t="shared" si="3"/>
        <v>51640190</v>
      </c>
      <c r="O15" s="94">
        <f t="shared" si="3"/>
        <v>54686940</v>
      </c>
      <c r="P15" s="94">
        <f t="shared" ref="P15:U15" si="4">+P12*70</f>
        <v>57968260</v>
      </c>
      <c r="Q15" s="94">
        <f t="shared" si="4"/>
        <v>61446140</v>
      </c>
      <c r="R15" s="94">
        <f t="shared" si="4"/>
        <v>63596820</v>
      </c>
      <c r="S15" s="94">
        <f t="shared" si="4"/>
        <v>70000000</v>
      </c>
      <c r="T15" s="94">
        <f t="shared" si="4"/>
        <v>81200000</v>
      </c>
      <c r="U15" s="94">
        <f t="shared" si="4"/>
        <v>91000000</v>
      </c>
      <c r="V15" s="94">
        <f t="shared" ref="V15:W15" si="5">+V12*70</f>
        <v>91000000</v>
      </c>
      <c r="W15" s="94">
        <f t="shared" si="5"/>
        <v>99645000</v>
      </c>
    </row>
    <row r="16" spans="1:23">
      <c r="A16" s="88" t="s">
        <v>165</v>
      </c>
      <c r="B16" s="92">
        <v>51502500</v>
      </c>
      <c r="C16" s="93">
        <v>55080000</v>
      </c>
      <c r="D16" s="93">
        <v>58549500</v>
      </c>
      <c r="E16" s="93">
        <v>62302500</v>
      </c>
      <c r="F16" s="93">
        <v>67081500</v>
      </c>
      <c r="G16" s="93">
        <v>69525000</v>
      </c>
      <c r="H16" s="93">
        <v>72306000</v>
      </c>
      <c r="I16" s="94">
        <v>76504500</v>
      </c>
      <c r="J16" s="94">
        <f t="shared" ref="J16:O16" si="6">+J12*135</f>
        <v>79582500</v>
      </c>
      <c r="K16" s="94">
        <f t="shared" si="6"/>
        <v>83163645</v>
      </c>
      <c r="L16" s="94">
        <f t="shared" si="6"/>
        <v>86987250</v>
      </c>
      <c r="M16" s="94">
        <f t="shared" si="6"/>
        <v>93076290</v>
      </c>
      <c r="N16" s="94">
        <f t="shared" si="6"/>
        <v>99591795</v>
      </c>
      <c r="O16" s="94">
        <f t="shared" si="6"/>
        <v>105467670</v>
      </c>
      <c r="P16" s="94">
        <f t="shared" ref="P16:U16" si="7">+P12*135</f>
        <v>111795930</v>
      </c>
      <c r="Q16" s="94">
        <f t="shared" si="7"/>
        <v>118503270</v>
      </c>
      <c r="R16" s="94">
        <f t="shared" si="7"/>
        <v>122651010</v>
      </c>
      <c r="S16" s="94">
        <f t="shared" si="7"/>
        <v>135000000</v>
      </c>
      <c r="T16" s="94">
        <f t="shared" si="7"/>
        <v>156600000</v>
      </c>
      <c r="U16" s="94">
        <f t="shared" si="7"/>
        <v>175500000</v>
      </c>
      <c r="V16" s="94">
        <f t="shared" ref="V16:W16" si="8">+V12*135</f>
        <v>175500000</v>
      </c>
      <c r="W16" s="94">
        <f t="shared" si="8"/>
        <v>192172500</v>
      </c>
    </row>
    <row r="17" spans="1:23">
      <c r="A17" s="88" t="s">
        <v>166</v>
      </c>
      <c r="B17" s="112" t="s">
        <v>167</v>
      </c>
      <c r="C17" s="113"/>
      <c r="D17" s="113"/>
      <c r="E17" s="113"/>
      <c r="F17" s="113"/>
      <c r="G17" s="113"/>
      <c r="H17" s="113"/>
      <c r="I17" s="114"/>
      <c r="J17" s="114"/>
      <c r="K17" s="114"/>
      <c r="L17" s="114"/>
      <c r="M17" s="114"/>
      <c r="N17" s="114"/>
      <c r="O17" s="114"/>
      <c r="P17" s="114"/>
      <c r="Q17" s="114"/>
      <c r="R17" s="114"/>
      <c r="S17" s="114"/>
      <c r="T17" s="114"/>
      <c r="U17" s="114"/>
      <c r="V17" s="114"/>
      <c r="W17" s="114"/>
    </row>
    <row r="21" spans="1:23">
      <c r="I21" s="222"/>
    </row>
    <row r="22" spans="1:23">
      <c r="I22" s="222"/>
      <c r="M22" s="223"/>
    </row>
    <row r="23" spans="1:23">
      <c r="I23" s="222"/>
      <c r="M23" s="222"/>
    </row>
    <row r="24" spans="1:23">
      <c r="I24" s="222"/>
    </row>
    <row r="25" spans="1:23">
      <c r="E25" s="73"/>
      <c r="I25" s="222"/>
    </row>
    <row r="26" spans="1:23">
      <c r="E26" s="224"/>
      <c r="I26" s="222"/>
    </row>
    <row r="27" spans="1:23">
      <c r="E27" s="224"/>
    </row>
    <row r="28" spans="1:23">
      <c r="E28" s="224"/>
    </row>
    <row r="29" spans="1:23">
      <c r="E29" s="224"/>
    </row>
    <row r="30" spans="1:23">
      <c r="E30" s="224"/>
    </row>
    <row r="31" spans="1:23">
      <c r="E31" s="224"/>
    </row>
  </sheetData>
  <mergeCells count="6">
    <mergeCell ref="A8:M8"/>
    <mergeCell ref="A2:M2"/>
    <mergeCell ref="A3:M3"/>
    <mergeCell ref="A4:M4"/>
    <mergeCell ref="A5:M5"/>
    <mergeCell ref="A7:M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72808E-695A-4AD5-B51F-3E3111422AB8}">
  <ds:schemaRefs>
    <ds:schemaRef ds:uri="http://schemas.microsoft.com/sharepoint/v3/contenttype/forms"/>
  </ds:schemaRefs>
</ds:datastoreItem>
</file>

<file path=customXml/itemProps2.xml><?xml version="1.0" encoding="utf-8"?>
<ds:datastoreItem xmlns:ds="http://schemas.openxmlformats.org/officeDocument/2006/customXml" ds:itemID="{362EB805-A86D-48F3-9005-4AFFD13791DE}">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customXml/itemProps3.xml><?xml version="1.0" encoding="utf-8"?>
<ds:datastoreItem xmlns:ds="http://schemas.openxmlformats.org/officeDocument/2006/customXml" ds:itemID="{FF450CBC-614B-48C3-BFA3-AD9ADDAB4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Metadato</vt:lpstr>
      <vt:lpstr>Contenido</vt:lpstr>
      <vt:lpstr>Cuadro 1</vt:lpstr>
      <vt:lpstr>Cuadro 2</vt:lpstr>
      <vt:lpstr>Cuadro 3</vt:lpstr>
      <vt:lpstr>Cuadro 4</vt:lpstr>
      <vt:lpstr>Cuadro 5 </vt:lpstr>
      <vt:lpstr>Cuadro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leonardo acosta hernandez</dc:creator>
  <cp:keywords/>
  <dc:description/>
  <cp:lastModifiedBy>John Rativa</cp:lastModifiedBy>
  <cp:revision/>
  <dcterms:created xsi:type="dcterms:W3CDTF">2011-06-13T21:23:44Z</dcterms:created>
  <dcterms:modified xsi:type="dcterms:W3CDTF">2025-07-17T15:09:16Z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